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5.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6.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7.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8.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style19.xml" ContentType="application/vnd.ms-office.chartstyle+xml"/>
  <Override PartName="/xl/charts/colors19.xml" ContentType="application/vnd.ms-office.chartcolorstyle+xml"/>
  <Override PartName="/xl/charts/chart23.xml" ContentType="application/vnd.openxmlformats-officedocument.drawingml.chart+xml"/>
  <Override PartName="/xl/charts/style20.xml" ContentType="application/vnd.ms-office.chartstyle+xml"/>
  <Override PartName="/xl/charts/colors20.xml" ContentType="application/vnd.ms-office.chartcolorstyle+xml"/>
  <Override PartName="/xl/charts/chart24.xml" ContentType="application/vnd.openxmlformats-officedocument.drawingml.chart+xml"/>
  <Override PartName="/xl/charts/style21.xml" ContentType="application/vnd.ms-office.chartstyle+xml"/>
  <Override PartName="/xl/charts/colors21.xml" ContentType="application/vnd.ms-office.chartcolorstyle+xml"/>
  <Override PartName="/xl/charts/chart25.xml" ContentType="application/vnd.openxmlformats-officedocument.drawingml.chart+xml"/>
  <Override PartName="/xl/charts/style22.xml" ContentType="application/vnd.ms-office.chartstyle+xml"/>
  <Override PartName="/xl/charts/colors22.xml" ContentType="application/vnd.ms-office.chartcolorstyle+xml"/>
  <Override PartName="/xl/charts/chart26.xml" ContentType="application/vnd.openxmlformats-officedocument.drawingml.chart+xml"/>
  <Override PartName="/xl/charts/style23.xml" ContentType="application/vnd.ms-office.chartstyle+xml"/>
  <Override PartName="/xl/charts/colors2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opdcoffice365.sharepoint.com/sites/PublicSectorServiceInnovationPSSI/Shared Documents/กลุ่มงาน PMQA/03. กิจกรรมโครงการ/2568/กิจกรรม in TOR/06_PMQA KPI/01 เครื่องมือ Excel/"/>
    </mc:Choice>
  </mc:AlternateContent>
  <xr:revisionPtr revIDLastSave="3" documentId="13_ncr:1_{51667579-0A31-455F-9ED7-570584C7FFFD}" xr6:coauthVersionLast="47" xr6:coauthVersionMax="47" xr10:uidLastSave="{1E19D55F-81CC-45AD-8AFE-54BB706B3011}"/>
  <workbookProtection workbookAlgorithmName="SHA-512" workbookHashValue="PdwSUhViDsDJMfrk2DgxcdoqqftAQdZepsGNcFy0CE0WI42SeytXQcA381UbifjkVn2GaRWHA7tAoqitpF8kXQ==" workbookSaltValue="kcUDfIchs2nqDtTjM2p2Ew==" workbookSpinCount="100000" lockStructure="1"/>
  <bookViews>
    <workbookView xWindow="20370" yWindow="-1260" windowWidth="20730" windowHeight="11040" tabRatio="767" activeTab="1" xr2:uid="{00000000-000D-0000-FFFF-FFFF00000000}"/>
  </bookViews>
  <sheets>
    <sheet name="คำแนะนำการใช้งาน" sheetId="24" r:id="rId1"/>
    <sheet name="หมวด 1 " sheetId="11" r:id="rId2"/>
    <sheet name="หมวด 2" sheetId="13" r:id="rId3"/>
    <sheet name="หมวด 3" sheetId="15" r:id="rId4"/>
    <sheet name="หมวด 4" sheetId="16" r:id="rId5"/>
    <sheet name="หมวด 5" sheetId="18" r:id="rId6"/>
    <sheet name="หมวด 6" sheetId="19" r:id="rId7"/>
    <sheet name="กราฟสรุปผลการประเมิน" sheetId="21" r:id="rId8"/>
    <sheet name="เอกสารหลักฐาน" sheetId="26" r:id="rId9"/>
    <sheet name="ตัววัดหมวด7และคำนวณคะแนน" sheetId="23" state="hidden" r:id="rId10"/>
  </sheets>
  <definedNames>
    <definedName name="_xlnm._FilterDatabase" localSheetId="1" hidden="1">'หมวด 1 '!$C$52:$C$53</definedName>
    <definedName name="_xlnm.Print_Area" localSheetId="7">กราฟสรุปผลการประเมิน!$A$1:$M$58</definedName>
    <definedName name="_xlnm.Print_Area" localSheetId="0">คำแนะนำการใช้งาน!$A$1:$N$137</definedName>
    <definedName name="_xlnm.Print_Area" localSheetId="1">'หมวด 1 '!$A$1:$Q$325</definedName>
    <definedName name="_xlnm.Print_Area" localSheetId="2">'หมวด 2'!$A$1:$Q$393</definedName>
    <definedName name="_xlnm.Print_Area" localSheetId="3">'หมวด 3'!$A$1:$Q$344</definedName>
    <definedName name="_xlnm.Print_Area" localSheetId="4">'หมวด 4'!$A$1:$Q$222</definedName>
    <definedName name="_xlnm.Print_Area" localSheetId="5">'หมวด 5'!$A$1:$Q$270</definedName>
    <definedName name="_xlnm.Print_Area" localSheetId="6">'หมวด 6'!$A$1:$Q$232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7" i="23" l="1"/>
  <c r="N66" i="23"/>
  <c r="N57" i="23"/>
  <c r="N46" i="23"/>
  <c r="N35" i="23"/>
  <c r="N26" i="23"/>
  <c r="N15" i="23"/>
  <c r="O66" i="23"/>
  <c r="O57" i="23"/>
  <c r="O46" i="23"/>
  <c r="O35" i="23"/>
  <c r="O26" i="23"/>
  <c r="O15" i="23"/>
  <c r="P31" i="21"/>
  <c r="T15" i="21"/>
  <c r="S15" i="21"/>
  <c r="R15" i="21"/>
  <c r="Q15" i="21"/>
  <c r="W43" i="11"/>
  <c r="W17" i="11"/>
  <c r="W11" i="11"/>
  <c r="V104" i="19"/>
  <c r="W103" i="19"/>
  <c r="W104" i="19" s="1"/>
  <c r="V103" i="19"/>
  <c r="U103" i="19"/>
  <c r="U104" i="19" s="1"/>
  <c r="U65" i="13"/>
  <c r="U66" i="13" s="1"/>
  <c r="P98" i="19"/>
  <c r="P69" i="19"/>
  <c r="P66" i="19"/>
  <c r="P63" i="19"/>
  <c r="P40" i="19"/>
  <c r="P37" i="19"/>
  <c r="P10" i="19"/>
  <c r="P137" i="18"/>
  <c r="P134" i="18"/>
  <c r="P131" i="18"/>
  <c r="P76" i="18"/>
  <c r="P101" i="18"/>
  <c r="P99" i="18"/>
  <c r="P73" i="18"/>
  <c r="P43" i="18"/>
  <c r="P41" i="18"/>
  <c r="P46" i="18"/>
  <c r="P18" i="18"/>
  <c r="P16" i="18"/>
  <c r="P14" i="18"/>
  <c r="P11" i="18"/>
  <c r="P141" i="16"/>
  <c r="P137" i="16"/>
  <c r="P135" i="16"/>
  <c r="P132" i="16"/>
  <c r="P105" i="16"/>
  <c r="P102" i="16"/>
  <c r="P99" i="16"/>
  <c r="P97" i="16"/>
  <c r="P74" i="16"/>
  <c r="P71" i="16"/>
  <c r="P69" i="16"/>
  <c r="P45" i="16"/>
  <c r="P42" i="16"/>
  <c r="P39" i="16"/>
  <c r="P36" i="16"/>
  <c r="P34" i="16"/>
  <c r="P11" i="16"/>
  <c r="P8" i="16"/>
  <c r="P159" i="15"/>
  <c r="P156" i="15"/>
  <c r="P154" i="15"/>
  <c r="P130" i="15"/>
  <c r="P127" i="15"/>
  <c r="P124" i="15"/>
  <c r="P99" i="15"/>
  <c r="P75" i="15"/>
  <c r="P73" i="15"/>
  <c r="P70" i="15"/>
  <c r="P67" i="15"/>
  <c r="P43" i="15"/>
  <c r="P14" i="15"/>
  <c r="P40" i="15"/>
  <c r="P11" i="15"/>
  <c r="P147" i="13"/>
  <c r="P121" i="13"/>
  <c r="P118" i="13"/>
  <c r="P174" i="13"/>
  <c r="P145" i="13"/>
  <c r="P115" i="13"/>
  <c r="P89" i="13"/>
  <c r="P87" i="13"/>
  <c r="P85" i="13"/>
  <c r="P61" i="13"/>
  <c r="W65" i="13" s="1"/>
  <c r="W66" i="13" s="1"/>
  <c r="P83" i="13"/>
  <c r="P58" i="13"/>
  <c r="P29" i="13"/>
  <c r="P27" i="13"/>
  <c r="P18" i="13"/>
  <c r="P15" i="13"/>
  <c r="P35" i="13"/>
  <c r="P24" i="13"/>
  <c r="P12" i="13"/>
  <c r="P121" i="11"/>
  <c r="P118" i="11"/>
  <c r="P112" i="11"/>
  <c r="P115" i="11"/>
  <c r="P109" i="11"/>
  <c r="P84" i="11"/>
  <c r="P81" i="11"/>
  <c r="P79" i="11"/>
  <c r="P76" i="11"/>
  <c r="P73" i="11"/>
  <c r="P71" i="11"/>
  <c r="P48" i="11"/>
  <c r="P24" i="11"/>
  <c r="P43" i="11"/>
  <c r="P13" i="11"/>
  <c r="P11" i="11"/>
  <c r="P17" i="11"/>
  <c r="P20" i="11"/>
  <c r="P45" i="11"/>
  <c r="P122" i="19"/>
  <c r="P74" i="19"/>
  <c r="P71" i="19"/>
  <c r="W141" i="16"/>
  <c r="E6" i="23"/>
  <c r="O196" i="13"/>
  <c r="O111" i="13"/>
  <c r="O55" i="13"/>
  <c r="O4" i="13"/>
  <c r="O143" i="11"/>
  <c r="O153" i="11"/>
  <c r="O166" i="11"/>
  <c r="O179" i="11"/>
  <c r="O194" i="11"/>
  <c r="O207" i="11"/>
  <c r="O222" i="11"/>
  <c r="O235" i="11"/>
  <c r="O250" i="11"/>
  <c r="O263" i="11"/>
  <c r="O278" i="11"/>
  <c r="O291" i="11"/>
  <c r="O306" i="11"/>
  <c r="O319" i="11"/>
  <c r="Q2" i="19"/>
  <c r="Q2" i="18"/>
  <c r="Q2" i="16"/>
  <c r="O2" i="15"/>
  <c r="Q2" i="15"/>
  <c r="P387" i="13"/>
  <c r="P331" i="13"/>
  <c r="Q2" i="13"/>
  <c r="Q2" i="11"/>
  <c r="K65" i="23"/>
  <c r="J65" i="23"/>
  <c r="I65" i="23"/>
  <c r="H65" i="23"/>
  <c r="G65" i="23"/>
  <c r="AB65" i="23" s="1"/>
  <c r="F65" i="23"/>
  <c r="M65" i="23" s="1" a="1"/>
  <c r="M65" i="23" s="1"/>
  <c r="E65" i="23"/>
  <c r="D65" i="23"/>
  <c r="K63" i="23"/>
  <c r="J63" i="23"/>
  <c r="I63" i="23"/>
  <c r="H63" i="23"/>
  <c r="G63" i="23"/>
  <c r="AB63" i="23" s="1"/>
  <c r="F63" i="23"/>
  <c r="M63" i="23" s="1" a="1"/>
  <c r="M63" i="23" s="1"/>
  <c r="E63" i="23"/>
  <c r="D63" i="23"/>
  <c r="K61" i="23"/>
  <c r="J61" i="23"/>
  <c r="I61" i="23"/>
  <c r="H61" i="23"/>
  <c r="G61" i="23"/>
  <c r="AB61" i="23" s="1"/>
  <c r="F61" i="23"/>
  <c r="M61" i="23" s="1" a="1"/>
  <c r="M61" i="23" s="1"/>
  <c r="E61" i="23"/>
  <c r="D61" i="23"/>
  <c r="K59" i="23"/>
  <c r="AM59" i="23" s="1"/>
  <c r="J59" i="23"/>
  <c r="I59" i="23"/>
  <c r="H59" i="23"/>
  <c r="G59" i="23"/>
  <c r="F59" i="23"/>
  <c r="M59" i="23" s="1" a="1"/>
  <c r="M59" i="23" s="1"/>
  <c r="E59" i="23"/>
  <c r="D59" i="23"/>
  <c r="K56" i="23"/>
  <c r="J56" i="23"/>
  <c r="I56" i="23"/>
  <c r="H56" i="23"/>
  <c r="G56" i="23"/>
  <c r="F56" i="23"/>
  <c r="E56" i="23"/>
  <c r="D56" i="23"/>
  <c r="K54" i="23"/>
  <c r="J54" i="23"/>
  <c r="I54" i="23"/>
  <c r="H54" i="23"/>
  <c r="G54" i="23"/>
  <c r="AB54" i="23" s="1"/>
  <c r="F54" i="23"/>
  <c r="M54" i="23" s="1" a="1"/>
  <c r="M54" i="23" s="1"/>
  <c r="E54" i="23"/>
  <c r="D54" i="23"/>
  <c r="K52" i="23"/>
  <c r="J52" i="23"/>
  <c r="I52" i="23"/>
  <c r="H52" i="23"/>
  <c r="G52" i="23"/>
  <c r="F52" i="23"/>
  <c r="K53" i="23"/>
  <c r="J53" i="23"/>
  <c r="I53" i="23"/>
  <c r="H53" i="23"/>
  <c r="G53" i="23"/>
  <c r="F53" i="23"/>
  <c r="E52" i="23"/>
  <c r="D52" i="23"/>
  <c r="K51" i="23"/>
  <c r="J51" i="23"/>
  <c r="I51" i="23"/>
  <c r="H51" i="23"/>
  <c r="G51" i="23"/>
  <c r="F51" i="23"/>
  <c r="K50" i="23"/>
  <c r="J50" i="23"/>
  <c r="I50" i="23"/>
  <c r="H50" i="23"/>
  <c r="G50" i="23"/>
  <c r="F50" i="23"/>
  <c r="M50" i="23" s="1" a="1"/>
  <c r="M50" i="23" s="1"/>
  <c r="E50" i="23"/>
  <c r="D50" i="23"/>
  <c r="K48" i="23"/>
  <c r="AM48" i="23" s="1"/>
  <c r="J48" i="23"/>
  <c r="I48" i="23"/>
  <c r="H48" i="23"/>
  <c r="G48" i="23"/>
  <c r="AG48" i="23" s="1"/>
  <c r="F48" i="23"/>
  <c r="M48" i="23" s="1" a="1"/>
  <c r="M48" i="23" s="1"/>
  <c r="E48" i="23"/>
  <c r="D48" i="23"/>
  <c r="E64" i="23"/>
  <c r="D64" i="23"/>
  <c r="E62" i="23"/>
  <c r="D62" i="23"/>
  <c r="E60" i="23"/>
  <c r="D60" i="23"/>
  <c r="E58" i="23"/>
  <c r="D58" i="23"/>
  <c r="E55" i="23"/>
  <c r="D55" i="23"/>
  <c r="E53" i="23"/>
  <c r="D53" i="23"/>
  <c r="E51" i="23"/>
  <c r="D51" i="23"/>
  <c r="E49" i="23"/>
  <c r="D49" i="23"/>
  <c r="E47" i="23"/>
  <c r="D47" i="23"/>
  <c r="K45" i="23"/>
  <c r="J45" i="23"/>
  <c r="I45" i="23"/>
  <c r="H45" i="23"/>
  <c r="G45" i="23"/>
  <c r="AG45" i="23" s="1"/>
  <c r="F45" i="23"/>
  <c r="M45" i="23" s="1" a="1"/>
  <c r="M45" i="23" s="1"/>
  <c r="E45" i="23"/>
  <c r="D45" i="23"/>
  <c r="E43" i="23"/>
  <c r="K43" i="23"/>
  <c r="J43" i="23"/>
  <c r="I43" i="23"/>
  <c r="H43" i="23"/>
  <c r="G43" i="23"/>
  <c r="AB43" i="23" s="1"/>
  <c r="F43" i="23"/>
  <c r="M43" i="23" s="1" a="1"/>
  <c r="M43" i="23" s="1"/>
  <c r="D43" i="23"/>
  <c r="K41" i="23"/>
  <c r="AM41" i="23" s="1"/>
  <c r="J41" i="23"/>
  <c r="I41" i="23"/>
  <c r="H41" i="23"/>
  <c r="G41" i="23"/>
  <c r="AB41" i="23" s="1"/>
  <c r="F41" i="23"/>
  <c r="M41" i="23" s="1" a="1"/>
  <c r="M41" i="23" s="1"/>
  <c r="N41" i="23" s="1"/>
  <c r="P263" i="11" s="1"/>
  <c r="E41" i="23"/>
  <c r="D41" i="23"/>
  <c r="K39" i="23"/>
  <c r="J39" i="23"/>
  <c r="I39" i="23"/>
  <c r="H39" i="23"/>
  <c r="G39" i="23"/>
  <c r="AB39" i="23" s="1"/>
  <c r="F39" i="23"/>
  <c r="M39" i="23" s="1" a="1"/>
  <c r="M39" i="23" s="1"/>
  <c r="E39" i="23"/>
  <c r="D39" i="23"/>
  <c r="K37" i="23"/>
  <c r="J37" i="23"/>
  <c r="I37" i="23"/>
  <c r="H37" i="23"/>
  <c r="G37" i="23"/>
  <c r="AB37" i="23" s="1"/>
  <c r="F37" i="23"/>
  <c r="M37" i="23" s="1" a="1"/>
  <c r="M37" i="23" s="1"/>
  <c r="E37" i="23"/>
  <c r="D37" i="23"/>
  <c r="E44" i="23"/>
  <c r="D44" i="23"/>
  <c r="E42" i="23"/>
  <c r="D42" i="23"/>
  <c r="E40" i="23"/>
  <c r="D40" i="23"/>
  <c r="E38" i="23"/>
  <c r="D38" i="23"/>
  <c r="E36" i="23"/>
  <c r="D36" i="23"/>
  <c r="K34" i="23"/>
  <c r="J34" i="23"/>
  <c r="I34" i="23"/>
  <c r="H34" i="23"/>
  <c r="G34" i="23"/>
  <c r="AB34" i="23" s="1"/>
  <c r="F34" i="23"/>
  <c r="M34" i="23" s="1" a="1"/>
  <c r="M34" i="23" s="1"/>
  <c r="E34" i="23"/>
  <c r="D34" i="23"/>
  <c r="E33" i="23"/>
  <c r="D33" i="23"/>
  <c r="K32" i="23"/>
  <c r="J32" i="23"/>
  <c r="I32" i="23"/>
  <c r="H32" i="23"/>
  <c r="G32" i="23"/>
  <c r="F32" i="23"/>
  <c r="M32" i="23" s="1" a="1"/>
  <c r="M32" i="23" s="1"/>
  <c r="AR32" i="23" s="1"/>
  <c r="E32" i="23"/>
  <c r="D32" i="23"/>
  <c r="K30" i="23"/>
  <c r="J30" i="23"/>
  <c r="I30" i="23"/>
  <c r="H30" i="23"/>
  <c r="G30" i="23"/>
  <c r="AB30" i="23" s="1"/>
  <c r="F30" i="23"/>
  <c r="M30" i="23" s="1" a="1"/>
  <c r="M30" i="23" s="1"/>
  <c r="AU30" i="23" s="1"/>
  <c r="E31" i="23"/>
  <c r="D31" i="23"/>
  <c r="E30" i="23"/>
  <c r="D30" i="23"/>
  <c r="E29" i="23"/>
  <c r="D29" i="23"/>
  <c r="K28" i="23"/>
  <c r="AM28" i="23" s="1"/>
  <c r="J28" i="23"/>
  <c r="I28" i="23"/>
  <c r="H28" i="23"/>
  <c r="G28" i="23"/>
  <c r="AG28" i="23" s="1"/>
  <c r="F28" i="23"/>
  <c r="M28" i="23" s="1" a="1"/>
  <c r="M28" i="23" s="1"/>
  <c r="E28" i="23"/>
  <c r="D28" i="23"/>
  <c r="E27" i="23"/>
  <c r="D27" i="23"/>
  <c r="K25" i="23"/>
  <c r="J25" i="23"/>
  <c r="I25" i="23"/>
  <c r="H25" i="23"/>
  <c r="G25" i="23"/>
  <c r="AB25" i="23" s="1"/>
  <c r="F25" i="23"/>
  <c r="M25" i="23" s="1" a="1"/>
  <c r="M25" i="23" s="1"/>
  <c r="E25" i="23"/>
  <c r="D25" i="23"/>
  <c r="E24" i="23"/>
  <c r="D24" i="23"/>
  <c r="E23" i="23"/>
  <c r="D23" i="23"/>
  <c r="K23" i="23"/>
  <c r="J23" i="23"/>
  <c r="I23" i="23"/>
  <c r="H23" i="23"/>
  <c r="G23" i="23"/>
  <c r="F23" i="23"/>
  <c r="M23" i="23" s="1" a="1"/>
  <c r="M23" i="23" s="1"/>
  <c r="E22" i="23"/>
  <c r="D22" i="23"/>
  <c r="K21" i="23"/>
  <c r="J21" i="23"/>
  <c r="I21" i="23"/>
  <c r="H21" i="23"/>
  <c r="G21" i="23"/>
  <c r="F21" i="23"/>
  <c r="M21" i="23" s="1" a="1"/>
  <c r="M21" i="23" s="1"/>
  <c r="E21" i="23"/>
  <c r="D21" i="23"/>
  <c r="E20" i="23"/>
  <c r="D20" i="23"/>
  <c r="K19" i="23"/>
  <c r="J19" i="23"/>
  <c r="I19" i="23"/>
  <c r="H19" i="23"/>
  <c r="G19" i="23"/>
  <c r="F19" i="23"/>
  <c r="M19" i="23" s="1" a="1"/>
  <c r="M19" i="23" s="1"/>
  <c r="E19" i="23"/>
  <c r="D19" i="23"/>
  <c r="E18" i="23"/>
  <c r="D18" i="23"/>
  <c r="K17" i="23"/>
  <c r="J17" i="23"/>
  <c r="I17" i="23"/>
  <c r="H17" i="23"/>
  <c r="G17" i="23"/>
  <c r="AG17" i="23" s="1"/>
  <c r="F17" i="23"/>
  <c r="M17" i="23" s="1" a="1"/>
  <c r="M17" i="23" s="1"/>
  <c r="E17" i="23"/>
  <c r="D17" i="23"/>
  <c r="E16" i="23"/>
  <c r="D16" i="23"/>
  <c r="K14" i="23"/>
  <c r="J14" i="23"/>
  <c r="I14" i="23"/>
  <c r="H14" i="23"/>
  <c r="G14" i="23"/>
  <c r="F14" i="23"/>
  <c r="M14" i="23" s="1" a="1"/>
  <c r="M14" i="23" s="1"/>
  <c r="E14" i="23"/>
  <c r="D14" i="23"/>
  <c r="E13" i="23"/>
  <c r="D13" i="23"/>
  <c r="K10" i="23"/>
  <c r="J10" i="23"/>
  <c r="I10" i="23"/>
  <c r="H10" i="23"/>
  <c r="G10" i="23"/>
  <c r="F10" i="23"/>
  <c r="M10" i="23" s="1" a="1"/>
  <c r="M10" i="23" s="1"/>
  <c r="E12" i="23"/>
  <c r="D12" i="23"/>
  <c r="F12" i="23"/>
  <c r="M12" i="23" s="1" a="1"/>
  <c r="M12" i="23" s="1"/>
  <c r="G12" i="23"/>
  <c r="AB12" i="23" s="1"/>
  <c r="H12" i="23"/>
  <c r="I12" i="23"/>
  <c r="J12" i="23"/>
  <c r="K12" i="23"/>
  <c r="E11" i="23"/>
  <c r="D11" i="23"/>
  <c r="E10" i="23"/>
  <c r="D10" i="23"/>
  <c r="E9" i="23"/>
  <c r="D9" i="23"/>
  <c r="D8" i="23"/>
  <c r="E8" i="23"/>
  <c r="E7" i="23"/>
  <c r="D7" i="23"/>
  <c r="K8" i="23"/>
  <c r="J8" i="23"/>
  <c r="I8" i="23"/>
  <c r="H8" i="23"/>
  <c r="G8" i="23"/>
  <c r="AB8" i="23" s="1"/>
  <c r="F8" i="23"/>
  <c r="M8" i="23" s="1" a="1"/>
  <c r="M8" i="23" s="1"/>
  <c r="K7" i="23"/>
  <c r="J7" i="23"/>
  <c r="I7" i="23"/>
  <c r="H7" i="23"/>
  <c r="G7" i="23"/>
  <c r="AB7" i="23" s="1"/>
  <c r="F7" i="23"/>
  <c r="M7" i="23" s="1" a="1"/>
  <c r="M7" i="23" s="1"/>
  <c r="F9" i="23"/>
  <c r="M9" i="23" s="1" a="1"/>
  <c r="M9" i="23" s="1"/>
  <c r="N9" i="23" s="1"/>
  <c r="G9" i="23"/>
  <c r="H9" i="23"/>
  <c r="I9" i="23"/>
  <c r="J9" i="23"/>
  <c r="K9" i="23"/>
  <c r="O226" i="19"/>
  <c r="O198" i="19"/>
  <c r="O170" i="19"/>
  <c r="O264" i="18"/>
  <c r="O236" i="18"/>
  <c r="O209" i="18"/>
  <c r="O181" i="18"/>
  <c r="O215" i="16"/>
  <c r="O187" i="16"/>
  <c r="O338" i="15"/>
  <c r="O310" i="15"/>
  <c r="O282" i="15"/>
  <c r="O254" i="15"/>
  <c r="O226" i="15"/>
  <c r="O387" i="13"/>
  <c r="O359" i="13"/>
  <c r="O331" i="13"/>
  <c r="O303" i="13"/>
  <c r="O275" i="13"/>
  <c r="O247" i="13"/>
  <c r="O219" i="13"/>
  <c r="W131" i="18"/>
  <c r="W74" i="16"/>
  <c r="W71" i="16"/>
  <c r="W34" i="16"/>
  <c r="W99" i="15"/>
  <c r="W40" i="15"/>
  <c r="W8" i="15"/>
  <c r="O26" i="11" l="1"/>
  <c r="O26" i="15"/>
  <c r="AA61" i="23"/>
  <c r="L52" i="23"/>
  <c r="AP65" i="23"/>
  <c r="W65" i="23" s="1" a="1"/>
  <c r="W65" i="23" s="1"/>
  <c r="AJ59" i="23"/>
  <c r="AD61" i="23"/>
  <c r="AJ30" i="23"/>
  <c r="AD21" i="23"/>
  <c r="AC23" i="23"/>
  <c r="AC48" i="23"/>
  <c r="AP21" i="23"/>
  <c r="W21" i="23" s="1" a="1"/>
  <c r="W21" i="23" s="1"/>
  <c r="AE61" i="23"/>
  <c r="AE41" i="23"/>
  <c r="AG37" i="23"/>
  <c r="AE39" i="23"/>
  <c r="AK63" i="23"/>
  <c r="AM63" i="23"/>
  <c r="AC63" i="23"/>
  <c r="AA63" i="23"/>
  <c r="AD63" i="23"/>
  <c r="AL63" i="23"/>
  <c r="AP63" i="23"/>
  <c r="V63" i="23" s="1" a="1"/>
  <c r="V63" i="23" s="1"/>
  <c r="AJ63" i="23"/>
  <c r="Z63" i="23"/>
  <c r="AG65" i="23"/>
  <c r="AI63" i="23"/>
  <c r="AL61" i="23"/>
  <c r="AI54" i="23"/>
  <c r="AE65" i="23"/>
  <c r="AG63" i="23"/>
  <c r="AK61" i="23"/>
  <c r="AG54" i="23"/>
  <c r="AC65" i="23"/>
  <c r="AE63" i="23"/>
  <c r="AA54" i="23"/>
  <c r="Z61" i="23"/>
  <c r="AG61" i="23"/>
  <c r="L63" i="23"/>
  <c r="AN63" i="23" s="1"/>
  <c r="AG12" i="23"/>
  <c r="AL39" i="23"/>
  <c r="AE50" i="23"/>
  <c r="AI61" i="23"/>
  <c r="AG39" i="23"/>
  <c r="L21" i="23"/>
  <c r="AN21" i="23" s="1"/>
  <c r="AP23" i="23"/>
  <c r="W23" i="23" s="1" a="1"/>
  <c r="W23" i="23" s="1"/>
  <c r="AD30" i="23"/>
  <c r="L59" i="23"/>
  <c r="AN59" i="23" s="1"/>
  <c r="L61" i="23"/>
  <c r="AN61" i="23" s="1"/>
  <c r="L65" i="23"/>
  <c r="AN65" i="23" s="1"/>
  <c r="AI65" i="23"/>
  <c r="Z48" i="23"/>
  <c r="L50" i="23"/>
  <c r="AN50" i="23" s="1"/>
  <c r="AP54" i="23"/>
  <c r="W54" i="23" s="1" a="1"/>
  <c r="W54" i="23" s="1"/>
  <c r="L56" i="23"/>
  <c r="AD50" i="23"/>
  <c r="AK54" i="23"/>
  <c r="L48" i="23"/>
  <c r="AN48" i="23" s="1"/>
  <c r="AC30" i="23"/>
  <c r="AP28" i="23"/>
  <c r="V28" i="23" s="1" a="1"/>
  <c r="V28" i="23" s="1"/>
  <c r="AL30" i="23"/>
  <c r="AG30" i="23"/>
  <c r="AI30" i="23"/>
  <c r="AI28" i="23"/>
  <c r="AP41" i="23"/>
  <c r="W41" i="23" s="1" a="1"/>
  <c r="W41" i="23" s="1"/>
  <c r="AP45" i="23"/>
  <c r="V45" i="23" s="1" a="1"/>
  <c r="V45" i="23" s="1"/>
  <c r="AL43" i="23"/>
  <c r="AJ45" i="23"/>
  <c r="AG43" i="23"/>
  <c r="AM65" i="23"/>
  <c r="Z65" i="23"/>
  <c r="AL65" i="23"/>
  <c r="AM61" i="23"/>
  <c r="AC61" i="23"/>
  <c r="AJ61" i="23"/>
  <c r="AC54" i="23"/>
  <c r="L54" i="23"/>
  <c r="AN54" i="23" s="1"/>
  <c r="AD54" i="23"/>
  <c r="AM54" i="23"/>
  <c r="AL54" i="23"/>
  <c r="AG50" i="23"/>
  <c r="AB50" i="23"/>
  <c r="AD65" i="23"/>
  <c r="AK65" i="23"/>
  <c r="AA65" i="23"/>
  <c r="AJ65" i="23"/>
  <c r="AP61" i="23"/>
  <c r="W61" i="23" s="1" a="1"/>
  <c r="W61" i="23" s="1"/>
  <c r="AI59" i="23"/>
  <c r="AG59" i="23"/>
  <c r="AP59" i="23"/>
  <c r="W59" i="23" s="1" a="1"/>
  <c r="W59" i="23" s="1"/>
  <c r="AE59" i="23"/>
  <c r="AD59" i="23"/>
  <c r="Z59" i="23"/>
  <c r="AC59" i="23"/>
  <c r="AL59" i="23"/>
  <c r="AB59" i="23"/>
  <c r="AK59" i="23"/>
  <c r="AA59" i="23"/>
  <c r="AJ54" i="23"/>
  <c r="Z54" i="23"/>
  <c r="AE54" i="23"/>
  <c r="AC50" i="23"/>
  <c r="AL50" i="23"/>
  <c r="AM50" i="23"/>
  <c r="AK50" i="23"/>
  <c r="AI50" i="23"/>
  <c r="AA50" i="23"/>
  <c r="AJ50" i="23"/>
  <c r="Z50" i="23"/>
  <c r="AP50" i="23"/>
  <c r="W50" i="23" s="1" a="1"/>
  <c r="W50" i="23" s="1"/>
  <c r="AB48" i="23"/>
  <c r="AI48" i="23"/>
  <c r="AP48" i="23"/>
  <c r="W48" i="23" s="1" a="1"/>
  <c r="W48" i="23" s="1"/>
  <c r="AE48" i="23"/>
  <c r="AD48" i="23"/>
  <c r="AL48" i="23"/>
  <c r="AK48" i="23"/>
  <c r="AA48" i="23"/>
  <c r="AJ48" i="23"/>
  <c r="AE17" i="23"/>
  <c r="AP7" i="23"/>
  <c r="W7" i="23" s="1" a="1"/>
  <c r="W7" i="23" s="1"/>
  <c r="AM30" i="23"/>
  <c r="Z30" i="23"/>
  <c r="AP12" i="23"/>
  <c r="V12" i="23" s="1" a="1"/>
  <c r="V12" i="23" s="1"/>
  <c r="L19" i="23"/>
  <c r="AN19" i="23" s="1"/>
  <c r="L37" i="23"/>
  <c r="AN37" i="23" s="1"/>
  <c r="AP39" i="23"/>
  <c r="W39" i="23" s="1" a="1"/>
  <c r="W39" i="23" s="1"/>
  <c r="L41" i="23"/>
  <c r="AN41" i="23" s="1"/>
  <c r="L45" i="23"/>
  <c r="AN45" i="23" s="1"/>
  <c r="AC37" i="23"/>
  <c r="AA39" i="23"/>
  <c r="AD19" i="23"/>
  <c r="AD12" i="23"/>
  <c r="AC28" i="23"/>
  <c r="L43" i="23"/>
  <c r="AN43" i="23" s="1"/>
  <c r="AG25" i="23"/>
  <c r="AD23" i="23"/>
  <c r="AP17" i="23"/>
  <c r="V17" i="23" s="1" a="1"/>
  <c r="V17" i="23" s="1"/>
  <c r="AC10" i="23"/>
  <c r="AI39" i="23"/>
  <c r="AM23" i="23"/>
  <c r="AL34" i="23"/>
  <c r="L28" i="23"/>
  <c r="AN28" i="23" s="1"/>
  <c r="AA45" i="23"/>
  <c r="AG34" i="23"/>
  <c r="AE30" i="23"/>
  <c r="AD32" i="23"/>
  <c r="Z19" i="23"/>
  <c r="L39" i="23"/>
  <c r="AN39" i="23" s="1"/>
  <c r="AL37" i="23"/>
  <c r="AI45" i="23"/>
  <c r="AL21" i="23"/>
  <c r="AE23" i="23"/>
  <c r="AP43" i="23"/>
  <c r="W43" i="23" s="1" a="1"/>
  <c r="W43" i="23" s="1"/>
  <c r="AJ37" i="23"/>
  <c r="L7" i="23"/>
  <c r="AN7" i="23" s="1"/>
  <c r="AD25" i="23"/>
  <c r="L34" i="23"/>
  <c r="AN34" i="23" s="1"/>
  <c r="AB45" i="23"/>
  <c r="AK39" i="23"/>
  <c r="AA37" i="23"/>
  <c r="L23" i="23"/>
  <c r="AN23" i="23" s="1"/>
  <c r="AC43" i="23"/>
  <c r="Z45" i="23"/>
  <c r="Z37" i="23"/>
  <c r="AI25" i="23"/>
  <c r="L8" i="23"/>
  <c r="AN8" i="23" s="1"/>
  <c r="AE28" i="23"/>
  <c r="AD45" i="23"/>
  <c r="AM45" i="23"/>
  <c r="AC45" i="23"/>
  <c r="AE45" i="23"/>
  <c r="AL45" i="23"/>
  <c r="AK45" i="23"/>
  <c r="AA43" i="23"/>
  <c r="AJ43" i="23"/>
  <c r="Z43" i="23"/>
  <c r="AK43" i="23"/>
  <c r="AI43" i="23"/>
  <c r="AE43" i="23"/>
  <c r="AD43" i="23"/>
  <c r="AM43" i="23"/>
  <c r="AG41" i="23"/>
  <c r="AL41" i="23"/>
  <c r="AK41" i="23"/>
  <c r="AA41" i="23"/>
  <c r="AC41" i="23"/>
  <c r="AJ41" i="23"/>
  <c r="Z41" i="23"/>
  <c r="AI41" i="23"/>
  <c r="AD41" i="23"/>
  <c r="AV41" i="23"/>
  <c r="AD39" i="23"/>
  <c r="AM39" i="23"/>
  <c r="AC39" i="23"/>
  <c r="AJ39" i="23"/>
  <c r="Z39" i="23"/>
  <c r="AK37" i="23"/>
  <c r="AI37" i="23"/>
  <c r="AE37" i="23"/>
  <c r="AP37" i="23"/>
  <c r="W37" i="23" s="1" a="1"/>
  <c r="W37" i="23" s="1"/>
  <c r="AD37" i="23"/>
  <c r="AM37" i="23"/>
  <c r="AJ32" i="23"/>
  <c r="AL23" i="23"/>
  <c r="AB23" i="23"/>
  <c r="AE19" i="23"/>
  <c r="AL25" i="23"/>
  <c r="AP30" i="23"/>
  <c r="W30" i="23" s="1" a="1"/>
  <c r="W30" i="23" s="1"/>
  <c r="AB32" i="23"/>
  <c r="AK23" i="23"/>
  <c r="AA23" i="23"/>
  <c r="L32" i="23"/>
  <c r="AN32" i="23" s="1"/>
  <c r="Z32" i="23"/>
  <c r="AJ23" i="23"/>
  <c r="Z23" i="23"/>
  <c r="L10" i="23"/>
  <c r="AN10" i="23" s="1"/>
  <c r="AM19" i="23"/>
  <c r="AA32" i="23"/>
  <c r="AI32" i="23"/>
  <c r="AI23" i="23"/>
  <c r="AJ19" i="23"/>
  <c r="AG23" i="23"/>
  <c r="AI21" i="23"/>
  <c r="L25" i="23"/>
  <c r="AN25" i="23" s="1"/>
  <c r="AG21" i="23"/>
  <c r="AC12" i="23"/>
  <c r="AC34" i="23"/>
  <c r="AM12" i="23"/>
  <c r="AA34" i="23"/>
  <c r="AJ34" i="23"/>
  <c r="Z34" i="23"/>
  <c r="AI34" i="23"/>
  <c r="AP34" i="23"/>
  <c r="W34" i="23" s="1" a="1"/>
  <c r="W34" i="23" s="1"/>
  <c r="AE34" i="23"/>
  <c r="AK34" i="23"/>
  <c r="AD34" i="23"/>
  <c r="AM34" i="23"/>
  <c r="AG32" i="23"/>
  <c r="AP32" i="23"/>
  <c r="W32" i="23" s="1" a="1"/>
  <c r="W32" i="23" s="1"/>
  <c r="AE32" i="23"/>
  <c r="AC32" i="23"/>
  <c r="AL32" i="23"/>
  <c r="AM32" i="23"/>
  <c r="AK32" i="23"/>
  <c r="L30" i="23"/>
  <c r="AN30" i="23" s="1"/>
  <c r="AK30" i="23"/>
  <c r="AA30" i="23"/>
  <c r="AK28" i="23"/>
  <c r="AA28" i="23"/>
  <c r="AL28" i="23"/>
  <c r="AB28" i="23"/>
  <c r="AJ28" i="23"/>
  <c r="Z28" i="23"/>
  <c r="AD28" i="23"/>
  <c r="AC25" i="23"/>
  <c r="AP25" i="23"/>
  <c r="W25" i="23" s="1" a="1"/>
  <c r="W25" i="23" s="1"/>
  <c r="AM25" i="23"/>
  <c r="AK25" i="23"/>
  <c r="AA25" i="23"/>
  <c r="AJ25" i="23"/>
  <c r="Z25" i="23"/>
  <c r="AE25" i="23"/>
  <c r="AE21" i="23"/>
  <c r="AB21" i="23"/>
  <c r="AA21" i="23"/>
  <c r="AK21" i="23"/>
  <c r="Z21" i="23"/>
  <c r="AJ21" i="23"/>
  <c r="AM21" i="23"/>
  <c r="AC21" i="23"/>
  <c r="AC19" i="23"/>
  <c r="AL19" i="23"/>
  <c r="AB19" i="23"/>
  <c r="AK19" i="23"/>
  <c r="AA19" i="23"/>
  <c r="AI19" i="23"/>
  <c r="AG19" i="23"/>
  <c r="AP19" i="23"/>
  <c r="AU19" i="23"/>
  <c r="AV19" i="23"/>
  <c r="N19" i="23"/>
  <c r="P254" i="15" s="1"/>
  <c r="AW19" i="23"/>
  <c r="AT19" i="23"/>
  <c r="AR19" i="23"/>
  <c r="AS19" i="23"/>
  <c r="AA17" i="23"/>
  <c r="AL17" i="23"/>
  <c r="Z17" i="23"/>
  <c r="AP8" i="23"/>
  <c r="V8" i="23" s="1" a="1"/>
  <c r="V8" i="23" s="1"/>
  <c r="AK17" i="23"/>
  <c r="AJ17" i="23"/>
  <c r="AP10" i="23"/>
  <c r="V10" i="23" s="1" a="1"/>
  <c r="V10" i="23" s="1"/>
  <c r="AJ14" i="23"/>
  <c r="AB17" i="23"/>
  <c r="AI17" i="23"/>
  <c r="AG7" i="23"/>
  <c r="AD7" i="23"/>
  <c r="AP14" i="23"/>
  <c r="V14" i="23" s="1" a="1"/>
  <c r="V14" i="23" s="1"/>
  <c r="N43" i="23"/>
  <c r="P291" i="11" s="1"/>
  <c r="AW43" i="23"/>
  <c r="N34" i="23"/>
  <c r="P264" i="18" s="1"/>
  <c r="AR34" i="23"/>
  <c r="AS59" i="23"/>
  <c r="N59" i="23"/>
  <c r="AK12" i="23"/>
  <c r="AA12" i="23"/>
  <c r="AL12" i="23"/>
  <c r="AT41" i="23"/>
  <c r="AS41" i="23"/>
  <c r="AJ12" i="23"/>
  <c r="Z12" i="23"/>
  <c r="AA14" i="23"/>
  <c r="AU41" i="23"/>
  <c r="AR41" i="23"/>
  <c r="AW32" i="23"/>
  <c r="AI12" i="23"/>
  <c r="L9" i="23"/>
  <c r="AB14" i="23"/>
  <c r="AV32" i="23"/>
  <c r="AG14" i="23"/>
  <c r="AG10" i="23"/>
  <c r="AS32" i="23"/>
  <c r="Z14" i="23"/>
  <c r="AE12" i="23"/>
  <c r="AB10" i="23"/>
  <c r="Z8" i="23"/>
  <c r="AW41" i="23"/>
  <c r="AC17" i="23"/>
  <c r="L17" i="23"/>
  <c r="AN17" i="23" s="1"/>
  <c r="AD17" i="23"/>
  <c r="AM17" i="23"/>
  <c r="L14" i="23"/>
  <c r="AN14" i="23" s="1"/>
  <c r="AD14" i="23"/>
  <c r="AI14" i="23"/>
  <c r="AM14" i="23"/>
  <c r="AC14" i="23"/>
  <c r="AL14" i="23"/>
  <c r="AE14" i="23"/>
  <c r="AK14" i="23"/>
  <c r="AJ10" i="23"/>
  <c r="L12" i="23"/>
  <c r="AN12" i="23" s="1"/>
  <c r="AV7" i="23"/>
  <c r="AW7" i="23"/>
  <c r="N7" i="23"/>
  <c r="P166" i="11" s="1"/>
  <c r="AT7" i="23"/>
  <c r="AR63" i="23"/>
  <c r="AS63" i="23"/>
  <c r="AV63" i="23"/>
  <c r="AT63" i="23"/>
  <c r="AU63" i="23"/>
  <c r="N63" i="23"/>
  <c r="P215" i="16" s="1"/>
  <c r="AW63" i="23"/>
  <c r="AT23" i="23"/>
  <c r="AU23" i="23"/>
  <c r="AV23" i="23"/>
  <c r="AR23" i="23"/>
  <c r="N23" i="23"/>
  <c r="P310" i="15" s="1"/>
  <c r="AW23" i="23"/>
  <c r="AS23" i="23"/>
  <c r="N39" i="23"/>
  <c r="P187" i="16" s="1"/>
  <c r="AR39" i="23"/>
  <c r="N37" i="23"/>
  <c r="P235" i="11" s="1"/>
  <c r="AS37" i="23"/>
  <c r="AT37" i="23"/>
  <c r="AU37" i="23"/>
  <c r="AR37" i="23"/>
  <c r="AV37" i="23"/>
  <c r="AW37" i="23"/>
  <c r="AW54" i="23"/>
  <c r="N54" i="23"/>
  <c r="P359" i="13" s="1"/>
  <c r="AS54" i="23"/>
  <c r="AU54" i="23"/>
  <c r="AV54" i="23"/>
  <c r="AR12" i="23"/>
  <c r="AS12" i="23"/>
  <c r="AW12" i="23"/>
  <c r="N12" i="23"/>
  <c r="P207" i="11" s="1"/>
  <c r="AT12" i="23"/>
  <c r="AU12" i="23"/>
  <c r="AV12" i="23"/>
  <c r="N45" i="23"/>
  <c r="P319" i="11" s="1"/>
  <c r="AT45" i="23"/>
  <c r="AU45" i="23"/>
  <c r="AR45" i="23"/>
  <c r="AV45" i="23"/>
  <c r="AS45" i="23"/>
  <c r="AW45" i="23"/>
  <c r="AV43" i="23"/>
  <c r="AT30" i="23"/>
  <c r="AU43" i="23"/>
  <c r="AW34" i="23"/>
  <c r="AS30" i="23"/>
  <c r="Z10" i="23"/>
  <c r="AT43" i="23"/>
  <c r="AV34" i="23"/>
  <c r="AR30" i="23"/>
  <c r="AU59" i="23"/>
  <c r="AS43" i="23"/>
  <c r="AU34" i="23"/>
  <c r="AG8" i="23"/>
  <c r="AR43" i="23"/>
  <c r="AT34" i="23"/>
  <c r="AW30" i="23"/>
  <c r="AT59" i="23"/>
  <c r="AS34" i="23"/>
  <c r="AL10" i="23"/>
  <c r="N30" i="23"/>
  <c r="P209" i="18" s="1"/>
  <c r="N10" i="23"/>
  <c r="P219" i="13" s="1"/>
  <c r="AS10" i="23"/>
  <c r="AK10" i="23"/>
  <c r="AA10" i="23"/>
  <c r="AI10" i="23"/>
  <c r="AE10" i="23"/>
  <c r="AD10" i="23"/>
  <c r="AM10" i="23"/>
  <c r="AS65" i="23"/>
  <c r="AT65" i="23"/>
  <c r="AU65" i="23"/>
  <c r="AV65" i="23"/>
  <c r="N65" i="23"/>
  <c r="P226" i="19" s="1"/>
  <c r="AW65" i="23"/>
  <c r="AR65" i="23"/>
  <c r="N61" i="23"/>
  <c r="P198" i="19" s="1"/>
  <c r="AV61" i="23"/>
  <c r="AW61" i="23"/>
  <c r="AR61" i="23"/>
  <c r="AT61" i="23"/>
  <c r="AS61" i="23"/>
  <c r="AU61" i="23"/>
  <c r="AR59" i="23"/>
  <c r="AW59" i="23"/>
  <c r="AV59" i="23"/>
  <c r="N48" i="23"/>
  <c r="P275" i="13" s="1"/>
  <c r="AT48" i="23"/>
  <c r="AR48" i="23"/>
  <c r="AW48" i="23"/>
  <c r="AS48" i="23"/>
  <c r="AU48" i="23"/>
  <c r="AV48" i="23"/>
  <c r="AR50" i="23"/>
  <c r="AS50" i="23"/>
  <c r="AT50" i="23"/>
  <c r="AW50" i="23"/>
  <c r="AU50" i="23"/>
  <c r="AV50" i="23"/>
  <c r="N50" i="23"/>
  <c r="P303" i="13" s="1"/>
  <c r="AT54" i="23"/>
  <c r="AR54" i="23"/>
  <c r="AW39" i="23"/>
  <c r="AV39" i="23"/>
  <c r="AU39" i="23"/>
  <c r="AT39" i="23"/>
  <c r="AS39" i="23"/>
  <c r="N28" i="23"/>
  <c r="P181" i="18" s="1"/>
  <c r="AR28" i="23"/>
  <c r="AT28" i="23"/>
  <c r="AU28" i="23"/>
  <c r="AS28" i="23"/>
  <c r="AV28" i="23"/>
  <c r="AW28" i="23"/>
  <c r="AU32" i="23"/>
  <c r="AT32" i="23"/>
  <c r="N32" i="23"/>
  <c r="P236" i="18" s="1"/>
  <c r="AV30" i="23"/>
  <c r="AR25" i="23"/>
  <c r="N25" i="23"/>
  <c r="P338" i="15" s="1"/>
  <c r="AS25" i="23"/>
  <c r="AW25" i="23"/>
  <c r="AT25" i="23"/>
  <c r="AU25" i="23"/>
  <c r="AV25" i="23"/>
  <c r="AW21" i="23"/>
  <c r="AR21" i="23"/>
  <c r="AS21" i="23"/>
  <c r="N21" i="23"/>
  <c r="P282" i="15" s="1"/>
  <c r="AT21" i="23"/>
  <c r="AU21" i="23"/>
  <c r="AV21" i="23"/>
  <c r="AS17" i="23"/>
  <c r="AR17" i="23"/>
  <c r="AT17" i="23"/>
  <c r="N17" i="23"/>
  <c r="P226" i="15" s="1"/>
  <c r="AU17" i="23"/>
  <c r="AV17" i="23"/>
  <c r="AW17" i="23"/>
  <c r="AU14" i="23"/>
  <c r="AV14" i="23"/>
  <c r="AW14" i="23"/>
  <c r="N14" i="23"/>
  <c r="P247" i="13" s="1"/>
  <c r="AR14" i="23"/>
  <c r="AS14" i="23"/>
  <c r="AT14" i="23"/>
  <c r="AU8" i="23"/>
  <c r="AW8" i="23"/>
  <c r="AS8" i="23"/>
  <c r="N8" i="23"/>
  <c r="P179" i="11" s="1"/>
  <c r="AR8" i="23"/>
  <c r="AT8" i="23"/>
  <c r="AV8" i="23"/>
  <c r="AR10" i="23"/>
  <c r="AU7" i="23"/>
  <c r="AV10" i="23"/>
  <c r="AS7" i="23"/>
  <c r="AU10" i="23"/>
  <c r="AR7" i="23"/>
  <c r="AW10" i="23"/>
  <c r="AT10" i="23"/>
  <c r="AI8" i="23"/>
  <c r="AM7" i="23"/>
  <c r="AL7" i="23"/>
  <c r="AC7" i="23"/>
  <c r="AK7" i="23"/>
  <c r="AD8" i="23"/>
  <c r="AJ7" i="23"/>
  <c r="Z7" i="23"/>
  <c r="AM8" i="23"/>
  <c r="AC8" i="23"/>
  <c r="AI7" i="23"/>
  <c r="AA7" i="23"/>
  <c r="AL8" i="23"/>
  <c r="AE8" i="23"/>
  <c r="AK8" i="23"/>
  <c r="AA8" i="23"/>
  <c r="AE7" i="23"/>
  <c r="AJ8" i="23"/>
  <c r="V65" i="23" l="1" a="1"/>
  <c r="V65" i="23" s="1"/>
  <c r="V61" i="23" a="1"/>
  <c r="V61" i="23" s="1"/>
  <c r="V7" i="23" a="1"/>
  <c r="V7" i="23" s="1"/>
  <c r="V21" i="23" a="1"/>
  <c r="V21" i="23" s="1"/>
  <c r="W63" i="23" a="1"/>
  <c r="W63" i="23" s="1"/>
  <c r="W45" i="23" a="1"/>
  <c r="W45" i="23" s="1"/>
  <c r="V59" i="23" a="1"/>
  <c r="V59" i="23" s="1"/>
  <c r="W12" i="23" a="1"/>
  <c r="W12" i="23" s="1"/>
  <c r="V41" i="23" a="1"/>
  <c r="V41" i="23" s="1"/>
  <c r="V23" i="23" a="1"/>
  <c r="V23" i="23" s="1"/>
  <c r="P170" i="19"/>
  <c r="V54" i="23" a="1"/>
  <c r="V54" i="23" s="1"/>
  <c r="W14" i="23" a="1"/>
  <c r="W14" i="23" s="1"/>
  <c r="W28" i="23" a="1"/>
  <c r="W28" i="23" s="1"/>
  <c r="V50" i="23" a="1"/>
  <c r="V50" i="23" s="1"/>
  <c r="V48" i="23" a="1"/>
  <c r="V48" i="23" s="1"/>
  <c r="V39" i="23" a="1"/>
  <c r="V39" i="23" s="1"/>
  <c r="W17" i="23" a="1"/>
  <c r="W17" i="23" s="1"/>
  <c r="V30" i="23" a="1"/>
  <c r="V30" i="23" s="1"/>
  <c r="W10" i="23" a="1"/>
  <c r="W10" i="23" s="1"/>
  <c r="V43" i="23" a="1"/>
  <c r="V43" i="23" s="1"/>
  <c r="W8" i="23" a="1"/>
  <c r="W8" i="23" s="1"/>
  <c r="V37" i="23" a="1"/>
  <c r="V37" i="23" s="1"/>
  <c r="V25" i="23" a="1"/>
  <c r="V25" i="23" s="1"/>
  <c r="V34" i="23" a="1"/>
  <c r="V34" i="23" s="1"/>
  <c r="V32" i="23" a="1"/>
  <c r="V32" i="23" s="1"/>
  <c r="V19" i="23" a="1"/>
  <c r="V19" i="23" s="1"/>
  <c r="W19" i="23" a="1"/>
  <c r="W19" i="23" s="1"/>
  <c r="P8" i="15"/>
  <c r="W109" i="11"/>
  <c r="W115" i="11"/>
  <c r="P126" i="18"/>
  <c r="W8" i="16"/>
  <c r="W103" i="15"/>
  <c r="O126" i="11" l="1"/>
  <c r="U47" i="15"/>
  <c r="U140" i="18"/>
  <c r="V47" i="15"/>
  <c r="U49" i="16"/>
  <c r="U124" i="11"/>
  <c r="U109" i="16"/>
  <c r="W71" i="11"/>
  <c r="W174" i="13"/>
  <c r="P150" i="13"/>
  <c r="W178" i="13" s="1"/>
  <c r="V88" i="11" l="1"/>
  <c r="V52" i="11"/>
  <c r="V53" i="11" s="1"/>
  <c r="U52" i="11"/>
  <c r="U53" i="11" s="1"/>
  <c r="O36" i="21"/>
  <c r="O35" i="21"/>
  <c r="O34" i="21"/>
  <c r="O33" i="21"/>
  <c r="O32" i="21"/>
  <c r="O31" i="21"/>
  <c r="O147" i="19"/>
  <c r="O158" i="18"/>
  <c r="O164" i="16"/>
  <c r="O203" i="15"/>
  <c r="O374" i="13"/>
  <c r="O346" i="13"/>
  <c r="O318" i="13"/>
  <c r="O290" i="13"/>
  <c r="O262" i="13"/>
  <c r="O234" i="13"/>
  <c r="O206" i="13"/>
  <c r="O325" i="15"/>
  <c r="O297" i="15"/>
  <c r="O269" i="15"/>
  <c r="O241" i="15"/>
  <c r="O213" i="15"/>
  <c r="O202" i="16"/>
  <c r="O174" i="16"/>
  <c r="O251" i="18"/>
  <c r="O224" i="18"/>
  <c r="O196" i="18"/>
  <c r="O168" i="18"/>
  <c r="O213" i="19"/>
  <c r="O185" i="19"/>
  <c r="O157" i="19"/>
  <c r="K64" i="23"/>
  <c r="K62" i="23"/>
  <c r="K60" i="23"/>
  <c r="K58" i="23"/>
  <c r="J64" i="23"/>
  <c r="J62" i="23"/>
  <c r="J60" i="23"/>
  <c r="J58" i="23"/>
  <c r="I64" i="23"/>
  <c r="I62" i="23"/>
  <c r="I60" i="23"/>
  <c r="I58" i="23"/>
  <c r="H64" i="23"/>
  <c r="H62" i="23"/>
  <c r="H60" i="23"/>
  <c r="H58" i="23"/>
  <c r="G64" i="23"/>
  <c r="G62" i="23"/>
  <c r="G60" i="23"/>
  <c r="G58" i="23"/>
  <c r="G55" i="23"/>
  <c r="G49" i="23"/>
  <c r="G47" i="23"/>
  <c r="H55" i="23"/>
  <c r="H49" i="23"/>
  <c r="H47" i="23"/>
  <c r="I55" i="23"/>
  <c r="I49" i="23"/>
  <c r="I47" i="23"/>
  <c r="J55" i="23"/>
  <c r="J49" i="23"/>
  <c r="J47" i="23"/>
  <c r="K55" i="23"/>
  <c r="K49" i="23"/>
  <c r="K47" i="23"/>
  <c r="K44" i="23"/>
  <c r="K42" i="23"/>
  <c r="K40" i="23"/>
  <c r="K38" i="23"/>
  <c r="K36" i="23"/>
  <c r="J44" i="23"/>
  <c r="J42" i="23"/>
  <c r="J40" i="23"/>
  <c r="J38" i="23"/>
  <c r="J36" i="23"/>
  <c r="I44" i="23"/>
  <c r="I42" i="23"/>
  <c r="I40" i="23"/>
  <c r="I38" i="23"/>
  <c r="I36" i="23"/>
  <c r="H44" i="23"/>
  <c r="H42" i="23"/>
  <c r="H40" i="23"/>
  <c r="H38" i="23"/>
  <c r="H36" i="23"/>
  <c r="G44" i="23"/>
  <c r="G42" i="23"/>
  <c r="G40" i="23"/>
  <c r="G38" i="23"/>
  <c r="G36" i="23"/>
  <c r="K33" i="23"/>
  <c r="K31" i="23"/>
  <c r="K29" i="23"/>
  <c r="K27" i="23"/>
  <c r="J33" i="23"/>
  <c r="J31" i="23"/>
  <c r="J29" i="23"/>
  <c r="J27" i="23"/>
  <c r="I33" i="23"/>
  <c r="I31" i="23"/>
  <c r="I29" i="23"/>
  <c r="I27" i="23"/>
  <c r="H33" i="23"/>
  <c r="H31" i="23"/>
  <c r="H29" i="23"/>
  <c r="H27" i="23"/>
  <c r="G33" i="23"/>
  <c r="G31" i="23"/>
  <c r="G29" i="23"/>
  <c r="G27" i="23"/>
  <c r="K24" i="23"/>
  <c r="K22" i="23"/>
  <c r="K20" i="23"/>
  <c r="K18" i="23"/>
  <c r="K16" i="23"/>
  <c r="J24" i="23"/>
  <c r="J22" i="23"/>
  <c r="J20" i="23"/>
  <c r="J18" i="23"/>
  <c r="J16" i="23"/>
  <c r="I24" i="23"/>
  <c r="I22" i="23"/>
  <c r="I20" i="23"/>
  <c r="I18" i="23"/>
  <c r="I16" i="23"/>
  <c r="H24" i="23"/>
  <c r="H22" i="23"/>
  <c r="H20" i="23"/>
  <c r="H18" i="23"/>
  <c r="H16" i="23"/>
  <c r="G24" i="23"/>
  <c r="G22" i="23"/>
  <c r="G20" i="23"/>
  <c r="G18" i="23"/>
  <c r="G16" i="23"/>
  <c r="K13" i="23"/>
  <c r="K11" i="23"/>
  <c r="J13" i="23"/>
  <c r="J11" i="23"/>
  <c r="I13" i="23"/>
  <c r="I11" i="23"/>
  <c r="H13" i="23"/>
  <c r="H11" i="23"/>
  <c r="G13" i="23"/>
  <c r="G11" i="23"/>
  <c r="K6" i="23"/>
  <c r="AM6" i="23" s="1"/>
  <c r="J6" i="23"/>
  <c r="I6" i="23"/>
  <c r="H6" i="23"/>
  <c r="G6" i="23"/>
  <c r="F64" i="23"/>
  <c r="M64" i="23" s="1" a="1"/>
  <c r="M64" i="23" s="1"/>
  <c r="N64" i="23" s="1"/>
  <c r="F62" i="23"/>
  <c r="M62" i="23" s="1" a="1"/>
  <c r="M62" i="23" s="1"/>
  <c r="N62" i="23" s="1"/>
  <c r="P202" i="16" s="1"/>
  <c r="F60" i="23"/>
  <c r="M60" i="23" s="1" a="1"/>
  <c r="M60" i="23" s="1"/>
  <c r="N60" i="23" s="1"/>
  <c r="F58" i="23"/>
  <c r="F55" i="23"/>
  <c r="M55" i="23" s="1" a="1"/>
  <c r="M55" i="23" s="1"/>
  <c r="N55" i="23" s="1"/>
  <c r="M53" i="23" a="1"/>
  <c r="M53" i="23" s="1"/>
  <c r="N53" i="23" s="1"/>
  <c r="M51" i="23" a="1"/>
  <c r="M51" i="23" s="1"/>
  <c r="N51" i="23" s="1"/>
  <c r="F49" i="23"/>
  <c r="M49" i="23" s="1" a="1"/>
  <c r="M49" i="23" s="1"/>
  <c r="N49" i="23" s="1"/>
  <c r="F47" i="23"/>
  <c r="F44" i="23"/>
  <c r="M44" i="23" s="1" a="1"/>
  <c r="M44" i="23" s="1"/>
  <c r="N44" i="23" s="1"/>
  <c r="F42" i="23"/>
  <c r="M42" i="23" s="1" a="1"/>
  <c r="M42" i="23" s="1"/>
  <c r="N42" i="23" s="1"/>
  <c r="P278" i="11" s="1"/>
  <c r="F40" i="23"/>
  <c r="M40" i="23" s="1" a="1"/>
  <c r="M40" i="23" s="1"/>
  <c r="N40" i="23" s="1"/>
  <c r="P250" i="11" s="1"/>
  <c r="F38" i="23"/>
  <c r="M38" i="23" s="1" a="1"/>
  <c r="M38" i="23" s="1"/>
  <c r="N38" i="23" s="1"/>
  <c r="F36" i="23"/>
  <c r="F33" i="23"/>
  <c r="M33" i="23" s="1" a="1"/>
  <c r="M33" i="23" s="1"/>
  <c r="N33" i="23" s="1"/>
  <c r="P251" i="18" s="1"/>
  <c r="F31" i="23"/>
  <c r="M31" i="23" s="1" a="1"/>
  <c r="M31" i="23" s="1"/>
  <c r="N31" i="23" s="1"/>
  <c r="F29" i="23"/>
  <c r="M29" i="23" s="1" a="1"/>
  <c r="M29" i="23" s="1"/>
  <c r="N29" i="23" s="1"/>
  <c r="F27" i="23"/>
  <c r="F24" i="23"/>
  <c r="M24" i="23" s="1" a="1"/>
  <c r="M24" i="23" s="1"/>
  <c r="N24" i="23" s="1"/>
  <c r="F22" i="23"/>
  <c r="M22" i="23" s="1" a="1"/>
  <c r="M22" i="23" s="1"/>
  <c r="N22" i="23" s="1"/>
  <c r="F20" i="23"/>
  <c r="M20" i="23" s="1" a="1"/>
  <c r="M20" i="23" s="1"/>
  <c r="N20" i="23" s="1"/>
  <c r="F18" i="23"/>
  <c r="M18" i="23" s="1" a="1"/>
  <c r="M18" i="23" s="1"/>
  <c r="N18" i="23" s="1"/>
  <c r="F16" i="23"/>
  <c r="F13" i="23"/>
  <c r="M13" i="23" s="1" a="1"/>
  <c r="M13" i="23" s="1"/>
  <c r="N13" i="23" s="1"/>
  <c r="F11" i="23"/>
  <c r="M11" i="23" s="1" a="1"/>
  <c r="M11" i="23" s="1"/>
  <c r="N11" i="23" s="1"/>
  <c r="F6" i="23"/>
  <c r="D6" i="23"/>
  <c r="AP60" i="23" l="1"/>
  <c r="V60" i="23" s="1" a="1"/>
  <c r="V60" i="23" s="1"/>
  <c r="P306" i="11"/>
  <c r="P194" i="11"/>
  <c r="AP58" i="23"/>
  <c r="V58" i="23" s="1" a="1"/>
  <c r="V58" i="23" s="1"/>
  <c r="AP38" i="23"/>
  <c r="W38" i="23" s="1" a="1"/>
  <c r="W38" i="23" s="1"/>
  <c r="AP62" i="23"/>
  <c r="W62" i="23" s="1" a="1"/>
  <c r="W62" i="23" s="1"/>
  <c r="AP51" i="23"/>
  <c r="W51" i="23" s="1" a="1"/>
  <c r="W51" i="23" s="1"/>
  <c r="AP64" i="23"/>
  <c r="W64" i="23" s="1" a="1"/>
  <c r="W64" i="23" s="1"/>
  <c r="AK58" i="23"/>
  <c r="Z58" i="23"/>
  <c r="AA58" i="23"/>
  <c r="AL58" i="23"/>
  <c r="AC58" i="23"/>
  <c r="AM58" i="23"/>
  <c r="AE58" i="23"/>
  <c r="AG60" i="23"/>
  <c r="AI60" i="23"/>
  <c r="AD60" i="23"/>
  <c r="AJ60" i="23"/>
  <c r="AB60" i="23"/>
  <c r="AC60" i="23"/>
  <c r="AM60" i="23"/>
  <c r="AL60" i="23"/>
  <c r="AE60" i="23"/>
  <c r="Z60" i="23"/>
  <c r="AA60" i="23"/>
  <c r="AK60" i="23"/>
  <c r="AI64" i="23"/>
  <c r="AD64" i="23"/>
  <c r="AG64" i="23"/>
  <c r="AJ64" i="23"/>
  <c r="AB64" i="23"/>
  <c r="AC64" i="23"/>
  <c r="AM64" i="23"/>
  <c r="AE64" i="23"/>
  <c r="AL64" i="23"/>
  <c r="Z64" i="23"/>
  <c r="AA64" i="23"/>
  <c r="AK64" i="23"/>
  <c r="AG58" i="23"/>
  <c r="AI58" i="23"/>
  <c r="AB58" i="23"/>
  <c r="AJ58" i="23"/>
  <c r="AD58" i="23"/>
  <c r="AP27" i="23"/>
  <c r="W27" i="23" s="1" a="1"/>
  <c r="W27" i="23" s="1"/>
  <c r="AI27" i="23"/>
  <c r="AG27" i="23"/>
  <c r="AJ27" i="23"/>
  <c r="AB27" i="23"/>
  <c r="AD27" i="23"/>
  <c r="AE27" i="23"/>
  <c r="Z27" i="23"/>
  <c r="AA27" i="23"/>
  <c r="AK27" i="23"/>
  <c r="AL27" i="23"/>
  <c r="AC27" i="23"/>
  <c r="AM27" i="23"/>
  <c r="AD29" i="23"/>
  <c r="AG29" i="23"/>
  <c r="AI29" i="23"/>
  <c r="AJ29" i="23"/>
  <c r="AB29" i="23"/>
  <c r="AP29" i="23"/>
  <c r="AC29" i="23"/>
  <c r="Z29" i="23"/>
  <c r="AA29" i="23"/>
  <c r="AK29" i="23"/>
  <c r="AL29" i="23"/>
  <c r="AM29" i="23"/>
  <c r="AE29" i="23"/>
  <c r="AJ31" i="23"/>
  <c r="AD31" i="23"/>
  <c r="AG31" i="23"/>
  <c r="AI31" i="23"/>
  <c r="AB31" i="23"/>
  <c r="AP31" i="23"/>
  <c r="AA31" i="23"/>
  <c r="AK31" i="23"/>
  <c r="AC31" i="23"/>
  <c r="AM31" i="23"/>
  <c r="AE31" i="23"/>
  <c r="AL31" i="23"/>
  <c r="Z31" i="23"/>
  <c r="AI33" i="23"/>
  <c r="AJ33" i="23"/>
  <c r="AB33" i="23"/>
  <c r="AD33" i="23"/>
  <c r="AG33" i="23"/>
  <c r="AP33" i="23"/>
  <c r="AE33" i="23"/>
  <c r="Z33" i="23"/>
  <c r="AA33" i="23"/>
  <c r="AK33" i="23"/>
  <c r="AL33" i="23"/>
  <c r="AC33" i="23"/>
  <c r="AM33" i="23"/>
  <c r="Z62" i="23"/>
  <c r="AA62" i="23"/>
  <c r="AK62" i="23"/>
  <c r="AL62" i="23"/>
  <c r="AC62" i="23"/>
  <c r="AM62" i="23"/>
  <c r="AE62" i="23"/>
  <c r="AJ62" i="23"/>
  <c r="AB62" i="23"/>
  <c r="AG62" i="23"/>
  <c r="AD62" i="23"/>
  <c r="AI62" i="23"/>
  <c r="Z38" i="23"/>
  <c r="AA38" i="23"/>
  <c r="AK38" i="23"/>
  <c r="AL38" i="23"/>
  <c r="AC38" i="23"/>
  <c r="AM38" i="23"/>
  <c r="AE38" i="23"/>
  <c r="AI38" i="23"/>
  <c r="AJ38" i="23"/>
  <c r="AG38" i="23"/>
  <c r="AB38" i="23"/>
  <c r="AD38" i="23"/>
  <c r="AP24" i="23"/>
  <c r="W24" i="23" s="1" a="1"/>
  <c r="W24" i="23" s="1"/>
  <c r="Z22" i="23"/>
  <c r="AA22" i="23"/>
  <c r="AK22" i="23"/>
  <c r="AL22" i="23"/>
  <c r="AC22" i="23"/>
  <c r="AM22" i="23"/>
  <c r="AE22" i="23"/>
  <c r="AJ16" i="23"/>
  <c r="AB16" i="23"/>
  <c r="AD16" i="23"/>
  <c r="AG16" i="23"/>
  <c r="AI16" i="23"/>
  <c r="AG22" i="23"/>
  <c r="AI22" i="23"/>
  <c r="AJ22" i="23"/>
  <c r="AB22" i="23"/>
  <c r="AD22" i="23"/>
  <c r="AP18" i="23"/>
  <c r="AG18" i="23"/>
  <c r="AI18" i="23"/>
  <c r="AJ18" i="23"/>
  <c r="AB18" i="23"/>
  <c r="AD18" i="23"/>
  <c r="AD24" i="23"/>
  <c r="AG24" i="23"/>
  <c r="AI24" i="23"/>
  <c r="AJ24" i="23"/>
  <c r="AB24" i="23"/>
  <c r="AP20" i="23"/>
  <c r="Z16" i="23"/>
  <c r="AA16" i="23"/>
  <c r="AK16" i="23"/>
  <c r="AL16" i="23"/>
  <c r="AC16" i="23"/>
  <c r="AM16" i="23"/>
  <c r="AE16" i="23"/>
  <c r="AP16" i="23"/>
  <c r="AP22" i="23"/>
  <c r="AE18" i="23"/>
  <c r="AC18" i="23"/>
  <c r="Z18" i="23"/>
  <c r="AM18" i="23"/>
  <c r="AA18" i="23"/>
  <c r="AK18" i="23"/>
  <c r="AL18" i="23"/>
  <c r="AE24" i="23"/>
  <c r="AL24" i="23"/>
  <c r="Z24" i="23"/>
  <c r="AA24" i="23"/>
  <c r="AK24" i="23"/>
  <c r="AC24" i="23"/>
  <c r="AM24" i="23"/>
  <c r="AB20" i="23"/>
  <c r="AD20" i="23"/>
  <c r="AJ20" i="23"/>
  <c r="AG20" i="23"/>
  <c r="AI20" i="23"/>
  <c r="AL20" i="23"/>
  <c r="AC20" i="23"/>
  <c r="AM20" i="23"/>
  <c r="AE20" i="23"/>
  <c r="Z20" i="23"/>
  <c r="AA20" i="23"/>
  <c r="AK20" i="23"/>
  <c r="AP53" i="23"/>
  <c r="W53" i="23" s="1" a="1"/>
  <c r="W53" i="23" s="1"/>
  <c r="AP47" i="23"/>
  <c r="V47" i="23" s="1" a="1"/>
  <c r="V47" i="23" s="1"/>
  <c r="AP13" i="23"/>
  <c r="W13" i="23" s="1" a="1"/>
  <c r="W13" i="23" s="1"/>
  <c r="AP49" i="23"/>
  <c r="V49" i="23" s="1" a="1"/>
  <c r="V49" i="23" s="1"/>
  <c r="AP9" i="23"/>
  <c r="V9" i="23" s="1" a="1"/>
  <c r="V9" i="23" s="1"/>
  <c r="AL51" i="23"/>
  <c r="AC51" i="23"/>
  <c r="AM51" i="23"/>
  <c r="AE51" i="23"/>
  <c r="Z51" i="23"/>
  <c r="AA51" i="23"/>
  <c r="AK51" i="23"/>
  <c r="AM53" i="23"/>
  <c r="AE53" i="23"/>
  <c r="AK53" i="23"/>
  <c r="Z53" i="23"/>
  <c r="AL53" i="23"/>
  <c r="AC53" i="23"/>
  <c r="AA53" i="23"/>
  <c r="Z13" i="23"/>
  <c r="AA13" i="23"/>
  <c r="AK13" i="23"/>
  <c r="AM13" i="23"/>
  <c r="AL13" i="23"/>
  <c r="AC13" i="23"/>
  <c r="AE13" i="23"/>
  <c r="AA55" i="23"/>
  <c r="AK55" i="23"/>
  <c r="AL55" i="23"/>
  <c r="AC55" i="23"/>
  <c r="AM55" i="23"/>
  <c r="AE55" i="23"/>
  <c r="Z55" i="23"/>
  <c r="AI47" i="23"/>
  <c r="AB47" i="23"/>
  <c r="AD47" i="23"/>
  <c r="AG47" i="23"/>
  <c r="AJ47" i="23"/>
  <c r="AB9" i="23"/>
  <c r="AD9" i="23"/>
  <c r="AI9" i="23"/>
  <c r="AJ9" i="23"/>
  <c r="AG9" i="23"/>
  <c r="AG13" i="23"/>
  <c r="AI13" i="23"/>
  <c r="AJ13" i="23"/>
  <c r="AD13" i="23"/>
  <c r="AB13" i="23"/>
  <c r="AI49" i="23"/>
  <c r="AJ49" i="23"/>
  <c r="AB49" i="23"/>
  <c r="AD49" i="23"/>
  <c r="AG49" i="23"/>
  <c r="AP55" i="23"/>
  <c r="AJ51" i="23"/>
  <c r="AD51" i="23"/>
  <c r="AI51" i="23"/>
  <c r="AG51" i="23"/>
  <c r="AB51" i="23"/>
  <c r="Z49" i="23"/>
  <c r="AA49" i="23"/>
  <c r="AK49" i="23"/>
  <c r="AL49" i="23"/>
  <c r="AC49" i="23"/>
  <c r="AM49" i="23"/>
  <c r="AE49" i="23"/>
  <c r="Z9" i="23"/>
  <c r="AA9" i="23"/>
  <c r="AK9" i="23"/>
  <c r="AL9" i="23"/>
  <c r="AC9" i="23"/>
  <c r="AM9" i="23"/>
  <c r="AE9" i="23"/>
  <c r="AD53" i="23"/>
  <c r="AG53" i="23"/>
  <c r="AI53" i="23"/>
  <c r="AJ53" i="23"/>
  <c r="AB53" i="23"/>
  <c r="AK47" i="23"/>
  <c r="AL47" i="23"/>
  <c r="AC47" i="23"/>
  <c r="AM47" i="23"/>
  <c r="AE47" i="23"/>
  <c r="Z47" i="23"/>
  <c r="AA47" i="23"/>
  <c r="AJ55" i="23"/>
  <c r="AB55" i="23"/>
  <c r="AD55" i="23"/>
  <c r="AI55" i="23"/>
  <c r="AG55" i="23"/>
  <c r="AP11" i="23"/>
  <c r="W11" i="23" s="1" a="1"/>
  <c r="W11" i="23" s="1"/>
  <c r="Z42" i="23"/>
  <c r="AC42" i="23"/>
  <c r="AA42" i="23"/>
  <c r="AK42" i="23"/>
  <c r="AL42" i="23"/>
  <c r="AM42" i="23"/>
  <c r="AE42" i="23"/>
  <c r="AG40" i="23"/>
  <c r="AD40" i="23"/>
  <c r="AI40" i="23"/>
  <c r="AJ40" i="23"/>
  <c r="AB40" i="23"/>
  <c r="AP36" i="23"/>
  <c r="AI11" i="23"/>
  <c r="AJ11" i="23"/>
  <c r="AB11" i="23"/>
  <c r="AD11" i="23"/>
  <c r="AG11" i="23"/>
  <c r="AP42" i="23"/>
  <c r="AB36" i="23"/>
  <c r="AD36" i="23"/>
  <c r="AG36" i="23"/>
  <c r="AI36" i="23"/>
  <c r="AJ36" i="23"/>
  <c r="AM44" i="23"/>
  <c r="AE44" i="23"/>
  <c r="Z44" i="23"/>
  <c r="AA44" i="23"/>
  <c r="AK44" i="23"/>
  <c r="AL44" i="23"/>
  <c r="AC44" i="23"/>
  <c r="AJ42" i="23"/>
  <c r="AB42" i="23"/>
  <c r="AD42" i="23"/>
  <c r="AG42" i="23"/>
  <c r="AI42" i="23"/>
  <c r="AD44" i="23"/>
  <c r="AI44" i="23"/>
  <c r="AG44" i="23"/>
  <c r="AJ44" i="23"/>
  <c r="AB44" i="23"/>
  <c r="AP40" i="23"/>
  <c r="AK36" i="23"/>
  <c r="AL36" i="23"/>
  <c r="AE36" i="23"/>
  <c r="AC36" i="23"/>
  <c r="AM36" i="23"/>
  <c r="Z36" i="23"/>
  <c r="AA36" i="23"/>
  <c r="AP44" i="23"/>
  <c r="AC40" i="23"/>
  <c r="AM40" i="23"/>
  <c r="AE40" i="23"/>
  <c r="AL40" i="23"/>
  <c r="Z40" i="23"/>
  <c r="AA40" i="23"/>
  <c r="AK40" i="23"/>
  <c r="Z11" i="23"/>
  <c r="AC11" i="23"/>
  <c r="AM11" i="23"/>
  <c r="AA11" i="23"/>
  <c r="AK11" i="23"/>
  <c r="AL11" i="23"/>
  <c r="AE11" i="23"/>
  <c r="AG6" i="23"/>
  <c r="AE6" i="23"/>
  <c r="AC6" i="23"/>
  <c r="L22" i="23"/>
  <c r="AN22" i="23" s="1"/>
  <c r="L62" i="23"/>
  <c r="AN62" i="23" s="1"/>
  <c r="AA6" i="23"/>
  <c r="AB6" i="23"/>
  <c r="AD6" i="23"/>
  <c r="L6" i="23"/>
  <c r="AN6" i="23" s="1"/>
  <c r="L16" i="23"/>
  <c r="AN16" i="23" s="1"/>
  <c r="L49" i="23"/>
  <c r="AN49" i="23" s="1"/>
  <c r="L53" i="23"/>
  <c r="AN53" i="23" s="1"/>
  <c r="L44" i="23"/>
  <c r="AN44" i="23" s="1"/>
  <c r="L60" i="23"/>
  <c r="AN60" i="23" s="1"/>
  <c r="L64" i="23"/>
  <c r="AN64" i="23" s="1"/>
  <c r="L31" i="23"/>
  <c r="AN31" i="23" s="1"/>
  <c r="L27" i="23"/>
  <c r="AN27" i="23" s="1"/>
  <c r="L33" i="23"/>
  <c r="AN33" i="23" s="1"/>
  <c r="L24" i="23"/>
  <c r="AN24" i="23" s="1"/>
  <c r="L18" i="23"/>
  <c r="AN18" i="23" s="1"/>
  <c r="L47" i="23"/>
  <c r="AN47" i="23" s="1"/>
  <c r="L55" i="23"/>
  <c r="AN55" i="23" s="1"/>
  <c r="L40" i="23"/>
  <c r="AN40" i="23" s="1"/>
  <c r="L58" i="23"/>
  <c r="AN58" i="23" s="1"/>
  <c r="L20" i="23"/>
  <c r="AN20" i="23" s="1"/>
  <c r="AN9" i="23"/>
  <c r="L11" i="23"/>
  <c r="AN11" i="23" s="1"/>
  <c r="L13" i="23"/>
  <c r="AN13" i="23" s="1"/>
  <c r="AP6" i="23"/>
  <c r="AJ6" i="23"/>
  <c r="AK6" i="23"/>
  <c r="Z6" i="23"/>
  <c r="AI6" i="23"/>
  <c r="AL6" i="23"/>
  <c r="L51" i="23"/>
  <c r="AN51" i="23" s="1"/>
  <c r="L38" i="23"/>
  <c r="AN38" i="23" s="1"/>
  <c r="L42" i="23"/>
  <c r="AN42" i="23" s="1"/>
  <c r="L36" i="23"/>
  <c r="AN36" i="23" s="1"/>
  <c r="L29" i="23"/>
  <c r="AN29" i="23" s="1"/>
  <c r="W60" i="23" l="1" a="1"/>
  <c r="W60" i="23" s="1"/>
  <c r="W49" i="23" a="1"/>
  <c r="W49" i="23" s="1"/>
  <c r="V51" i="23" a="1"/>
  <c r="V51" i="23" s="1"/>
  <c r="V24" i="23" a="1"/>
  <c r="V24" i="23" s="1"/>
  <c r="W58" i="23" a="1"/>
  <c r="W58" i="23" s="1"/>
  <c r="V62" i="23" a="1"/>
  <c r="V62" i="23" s="1"/>
  <c r="V38" i="23" a="1"/>
  <c r="V38" i="23" s="1"/>
  <c r="V27" i="23" a="1"/>
  <c r="V27" i="23" s="1"/>
  <c r="V64" i="23" a="1"/>
  <c r="V64" i="23" s="1"/>
  <c r="V13" i="23" a="1"/>
  <c r="V13" i="23" s="1"/>
  <c r="W33" i="23" a="1"/>
  <c r="W33" i="23" s="1"/>
  <c r="V33" i="23" a="1"/>
  <c r="V33" i="23" s="1"/>
  <c r="W29" i="23" a="1"/>
  <c r="W29" i="23" s="1"/>
  <c r="V29" i="23" a="1"/>
  <c r="V29" i="23" s="1"/>
  <c r="W31" i="23" a="1"/>
  <c r="W31" i="23" s="1"/>
  <c r="V31" i="23" a="1"/>
  <c r="V31" i="23" s="1"/>
  <c r="W16" i="23" a="1"/>
  <c r="W16" i="23" s="1"/>
  <c r="V16" i="23" a="1"/>
  <c r="V16" i="23" s="1"/>
  <c r="W22" i="23" a="1"/>
  <c r="W22" i="23" s="1"/>
  <c r="V22" i="23" a="1"/>
  <c r="V22" i="23" s="1"/>
  <c r="W20" i="23" a="1"/>
  <c r="W20" i="23" s="1"/>
  <c r="V20" i="23" a="1"/>
  <c r="V20" i="23" s="1"/>
  <c r="W18" i="23" a="1"/>
  <c r="W18" i="23" s="1"/>
  <c r="V18" i="23" a="1"/>
  <c r="V18" i="23" s="1"/>
  <c r="W47" i="23" a="1"/>
  <c r="W47" i="23" s="1"/>
  <c r="W9" i="23" a="1"/>
  <c r="W9" i="23" s="1"/>
  <c r="V53" i="23" a="1"/>
  <c r="V53" i="23" s="1"/>
  <c r="W55" i="23" a="1"/>
  <c r="W55" i="23" s="1"/>
  <c r="V55" i="23" a="1"/>
  <c r="V55" i="23" s="1"/>
  <c r="V11" i="23" a="1"/>
  <c r="V11" i="23" s="1"/>
  <c r="W42" i="23" a="1"/>
  <c r="W42" i="23" s="1"/>
  <c r="V42" i="23" a="1"/>
  <c r="V42" i="23" s="1"/>
  <c r="W36" i="23" a="1"/>
  <c r="W36" i="23" s="1"/>
  <c r="V36" i="23" a="1"/>
  <c r="V36" i="23" s="1"/>
  <c r="W44" i="23" a="1"/>
  <c r="W44" i="23" s="1"/>
  <c r="V44" i="23" a="1"/>
  <c r="V44" i="23" s="1"/>
  <c r="W40" i="23" a="1"/>
  <c r="W40" i="23" s="1"/>
  <c r="V40" i="23" a="1"/>
  <c r="V40" i="23" s="1"/>
  <c r="AR31" i="23"/>
  <c r="AT31" i="23"/>
  <c r="AU31" i="23"/>
  <c r="AV31" i="23"/>
  <c r="AW31" i="23"/>
  <c r="AS31" i="23"/>
  <c r="AR33" i="23"/>
  <c r="AW33" i="23"/>
  <c r="AU33" i="23"/>
  <c r="AS33" i="23"/>
  <c r="AT33" i="23"/>
  <c r="AV33" i="23"/>
  <c r="V6" i="23" a="1"/>
  <c r="V6" i="23" s="1"/>
  <c r="M6" i="23" s="1" a="1"/>
  <c r="M6" i="23" s="1"/>
  <c r="AW6" i="23" s="1"/>
  <c r="M36" i="23" a="1"/>
  <c r="M36" i="23" s="1"/>
  <c r="W6" i="23" a="1"/>
  <c r="W6" i="23" s="1"/>
  <c r="M27" i="23" a="1"/>
  <c r="M27" i="23" s="1"/>
  <c r="M58" i="23" a="1"/>
  <c r="M58" i="23" s="1"/>
  <c r="M16" i="23" a="1"/>
  <c r="M16" i="23" s="1"/>
  <c r="M47" i="23" a="1"/>
  <c r="M47" i="23" s="1"/>
  <c r="P224" i="18" l="1"/>
  <c r="AR11" i="23"/>
  <c r="AS11" i="23"/>
  <c r="AT11" i="23"/>
  <c r="AU11" i="23"/>
  <c r="AV11" i="23"/>
  <c r="AW11" i="23"/>
  <c r="AR53" i="23"/>
  <c r="AT53" i="23"/>
  <c r="AU53" i="23"/>
  <c r="AV53" i="23"/>
  <c r="AW53" i="23"/>
  <c r="AS53" i="23"/>
  <c r="AR18" i="23"/>
  <c r="AS18" i="23"/>
  <c r="AT18" i="23"/>
  <c r="AU18" i="23"/>
  <c r="AW18" i="23"/>
  <c r="AV18" i="23"/>
  <c r="AR40" i="23"/>
  <c r="AV40" i="23"/>
  <c r="AW40" i="23"/>
  <c r="AS40" i="23"/>
  <c r="AT40" i="23"/>
  <c r="AU40" i="23"/>
  <c r="AR22" i="23"/>
  <c r="AW22" i="23"/>
  <c r="AS22" i="23"/>
  <c r="AT22" i="23"/>
  <c r="AV22" i="23"/>
  <c r="AU22" i="23"/>
  <c r="AR16" i="23"/>
  <c r="AV16" i="23"/>
  <c r="AW16" i="23"/>
  <c r="AT16" i="23"/>
  <c r="AS16" i="23"/>
  <c r="AU16" i="23"/>
  <c r="AR60" i="23"/>
  <c r="AT60" i="23"/>
  <c r="AU60" i="23"/>
  <c r="AV60" i="23"/>
  <c r="AW60" i="23"/>
  <c r="AS60" i="23"/>
  <c r="AR64" i="23"/>
  <c r="AS64" i="23"/>
  <c r="AT64" i="23"/>
  <c r="AW64" i="23"/>
  <c r="AU64" i="23"/>
  <c r="AV64" i="23"/>
  <c r="AR20" i="23"/>
  <c r="AT20" i="23"/>
  <c r="AU20" i="23"/>
  <c r="AV20" i="23"/>
  <c r="AW20" i="23"/>
  <c r="AS20" i="23"/>
  <c r="AR49" i="23"/>
  <c r="AW49" i="23"/>
  <c r="AT49" i="23"/>
  <c r="AS49" i="23"/>
  <c r="AU49" i="23"/>
  <c r="AV49" i="23"/>
  <c r="AR29" i="23"/>
  <c r="AS29" i="23"/>
  <c r="AT29" i="23"/>
  <c r="AU29" i="23"/>
  <c r="AV29" i="23"/>
  <c r="AW29" i="23"/>
  <c r="AR62" i="23"/>
  <c r="AT62" i="23"/>
  <c r="AS62" i="23"/>
  <c r="AU62" i="23"/>
  <c r="AV62" i="23"/>
  <c r="AW62" i="23"/>
  <c r="AR44" i="23"/>
  <c r="AW44" i="23"/>
  <c r="AT44" i="23"/>
  <c r="AU44" i="23"/>
  <c r="AS44" i="23"/>
  <c r="AV44" i="23"/>
  <c r="N58" i="23"/>
  <c r="AR58" i="23"/>
  <c r="AS58" i="23"/>
  <c r="AT58" i="23"/>
  <c r="AV58" i="23"/>
  <c r="AU58" i="23"/>
  <c r="AW58" i="23"/>
  <c r="AR24" i="23"/>
  <c r="AS24" i="23"/>
  <c r="AT24" i="23"/>
  <c r="AU24" i="23"/>
  <c r="AV24" i="23"/>
  <c r="AW24" i="23"/>
  <c r="AR55" i="23"/>
  <c r="AW55" i="23"/>
  <c r="AT55" i="23"/>
  <c r="AS55" i="23"/>
  <c r="AU55" i="23"/>
  <c r="AV55" i="23"/>
  <c r="AR51" i="23"/>
  <c r="AW51" i="23"/>
  <c r="AS51" i="23"/>
  <c r="AT51" i="23"/>
  <c r="AU51" i="23"/>
  <c r="AV51" i="23"/>
  <c r="AR9" i="23"/>
  <c r="AS9" i="23"/>
  <c r="AT9" i="23"/>
  <c r="AU9" i="23"/>
  <c r="AV9" i="23"/>
  <c r="AW9" i="23"/>
  <c r="AR42" i="23"/>
  <c r="AT42" i="23"/>
  <c r="AU42" i="23"/>
  <c r="AV42" i="23"/>
  <c r="AW42" i="23"/>
  <c r="AS42" i="23"/>
  <c r="AR38" i="23"/>
  <c r="AV38" i="23"/>
  <c r="AW38" i="23"/>
  <c r="AS38" i="23"/>
  <c r="AT38" i="23"/>
  <c r="AU38" i="23"/>
  <c r="AR47" i="23"/>
  <c r="AT47" i="23"/>
  <c r="AU47" i="23"/>
  <c r="AV47" i="23"/>
  <c r="AW47" i="23"/>
  <c r="AS47" i="23"/>
  <c r="AR27" i="23"/>
  <c r="AV27" i="23"/>
  <c r="AW27" i="23"/>
  <c r="AS27" i="23"/>
  <c r="AT27" i="23"/>
  <c r="AU27" i="23"/>
  <c r="AR13" i="23"/>
  <c r="AS13" i="23"/>
  <c r="AT13" i="23"/>
  <c r="AU13" i="23"/>
  <c r="AV13" i="23"/>
  <c r="AW13" i="23"/>
  <c r="AR36" i="23"/>
  <c r="AS36" i="23"/>
  <c r="AT36" i="23"/>
  <c r="AU36" i="23"/>
  <c r="AV36" i="23"/>
  <c r="AW36" i="23"/>
  <c r="P234" i="13"/>
  <c r="P318" i="13"/>
  <c r="N36" i="23"/>
  <c r="P222" i="11" s="1"/>
  <c r="P374" i="13"/>
  <c r="P174" i="16"/>
  <c r="P164" i="16" s="1"/>
  <c r="P241" i="15"/>
  <c r="N27" i="23"/>
  <c r="N16" i="23"/>
  <c r="P346" i="13"/>
  <c r="N47" i="23"/>
  <c r="P206" i="13"/>
  <c r="AU6" i="23"/>
  <c r="AT6" i="23"/>
  <c r="AV6" i="23"/>
  <c r="N6" i="23"/>
  <c r="P153" i="11" s="1"/>
  <c r="AR6" i="23"/>
  <c r="AS6" i="23"/>
  <c r="P143" i="11" l="1"/>
  <c r="P262" i="13"/>
  <c r="P213" i="15"/>
  <c r="P168" i="18"/>
  <c r="P157" i="19"/>
  <c r="P213" i="19"/>
  <c r="P196" i="18"/>
  <c r="P269" i="15"/>
  <c r="P325" i="15"/>
  <c r="P297" i="15"/>
  <c r="P290" i="13"/>
  <c r="P185" i="19"/>
  <c r="Q31" i="21"/>
  <c r="N4" i="21"/>
  <c r="O29" i="21"/>
  <c r="O28" i="21"/>
  <c r="O27" i="21"/>
  <c r="N26" i="21"/>
  <c r="O25" i="21"/>
  <c r="O24" i="21"/>
  <c r="O23" i="21"/>
  <c r="N22" i="21"/>
  <c r="O21" i="21"/>
  <c r="O20" i="21"/>
  <c r="O19" i="21"/>
  <c r="N18" i="21"/>
  <c r="O15" i="21"/>
  <c r="O14" i="21"/>
  <c r="O13" i="21"/>
  <c r="N12" i="21"/>
  <c r="O11" i="21"/>
  <c r="O10" i="21"/>
  <c r="O9" i="21"/>
  <c r="N8" i="21"/>
  <c r="O7" i="21"/>
  <c r="O6" i="21"/>
  <c r="O5" i="21"/>
  <c r="P196" i="13" l="1"/>
  <c r="P147" i="19"/>
  <c r="P203" i="15"/>
  <c r="P158" i="18"/>
  <c r="P34" i="21"/>
  <c r="R34" i="21" s="1"/>
  <c r="P33" i="21"/>
  <c r="Q33" i="21" s="1"/>
  <c r="P36" i="21"/>
  <c r="S36" i="21" s="1"/>
  <c r="P32" i="21"/>
  <c r="S32" i="21" s="1"/>
  <c r="P35" i="21"/>
  <c r="Q35" i="21" s="1"/>
  <c r="T31" i="21"/>
  <c r="S31" i="21"/>
  <c r="R31" i="21"/>
  <c r="W122" i="19"/>
  <c r="W98" i="19"/>
  <c r="W74" i="19"/>
  <c r="W69" i="19"/>
  <c r="W63" i="19"/>
  <c r="W37" i="19"/>
  <c r="W13" i="19"/>
  <c r="W7" i="19"/>
  <c r="W137" i="18"/>
  <c r="W126" i="18"/>
  <c r="W99" i="18"/>
  <c r="W76" i="18"/>
  <c r="W73" i="18"/>
  <c r="W69" i="18"/>
  <c r="W41" i="18"/>
  <c r="W18" i="18"/>
  <c r="W14" i="18"/>
  <c r="W7" i="18"/>
  <c r="W132" i="16"/>
  <c r="O148" i="16" s="1"/>
  <c r="W97" i="16"/>
  <c r="O86" i="16" s="1"/>
  <c r="W45" i="16"/>
  <c r="O25" i="16" s="1"/>
  <c r="W181" i="15"/>
  <c r="W154" i="15"/>
  <c r="W124" i="15"/>
  <c r="W67" i="15"/>
  <c r="O85" i="15" s="1"/>
  <c r="W150" i="13"/>
  <c r="W145" i="13"/>
  <c r="W115" i="13"/>
  <c r="W83" i="13"/>
  <c r="W58" i="13"/>
  <c r="W105" i="18"/>
  <c r="W106" i="18" s="1"/>
  <c r="P125" i="19"/>
  <c r="V129" i="19" s="1"/>
  <c r="V130" i="19" s="1"/>
  <c r="V78" i="19"/>
  <c r="V79" i="19" s="1"/>
  <c r="P13" i="19"/>
  <c r="W43" i="19" s="1"/>
  <c r="W44" i="19" s="1"/>
  <c r="P7" i="19"/>
  <c r="P69" i="18"/>
  <c r="P7" i="18"/>
  <c r="P181" i="15"/>
  <c r="W185" i="15" s="1"/>
  <c r="W186" i="15" s="1"/>
  <c r="P91" i="13"/>
  <c r="W95" i="13" s="1"/>
  <c r="W96" i="13" s="1"/>
  <c r="P31" i="13"/>
  <c r="W146" i="16"/>
  <c r="W147" i="16" s="1"/>
  <c r="V146" i="16"/>
  <c r="V147" i="16" s="1"/>
  <c r="O95" i="19"/>
  <c r="O60" i="19"/>
  <c r="O122" i="18"/>
  <c r="O66" i="18"/>
  <c r="O126" i="16"/>
  <c r="O66" i="16"/>
  <c r="O120" i="15"/>
  <c r="O63" i="15"/>
  <c r="O4" i="19"/>
  <c r="O2" i="19"/>
  <c r="O4" i="18"/>
  <c r="O2" i="18"/>
  <c r="O4" i="16"/>
  <c r="O4" i="15"/>
  <c r="W35" i="13"/>
  <c r="W29" i="13"/>
  <c r="W24" i="13"/>
  <c r="W12" i="13"/>
  <c r="W76" i="11"/>
  <c r="W73" i="11"/>
  <c r="O88" i="11" s="1"/>
  <c r="O2" i="13"/>
  <c r="O115" i="19" l="1"/>
  <c r="O27" i="19"/>
  <c r="O27" i="18"/>
  <c r="O142" i="15"/>
  <c r="O133" i="13"/>
  <c r="O171" i="13"/>
  <c r="O76" i="13"/>
  <c r="O26" i="13"/>
  <c r="O87" i="18"/>
  <c r="W39" i="13"/>
  <c r="W40" i="13" s="1"/>
  <c r="U146" i="16"/>
  <c r="U147" i="16" s="1"/>
  <c r="O139" i="16" s="1"/>
  <c r="P126" i="16"/>
  <c r="P21" i="21" s="1"/>
  <c r="P111" i="13"/>
  <c r="P11" i="21" s="1"/>
  <c r="P4" i="19"/>
  <c r="P27" i="21" s="1"/>
  <c r="P66" i="16"/>
  <c r="P20" i="21" s="1"/>
  <c r="P4" i="16"/>
  <c r="P120" i="15"/>
  <c r="P15" i="21" s="1"/>
  <c r="P63" i="15"/>
  <c r="P14" i="21" s="1"/>
  <c r="P4" i="15"/>
  <c r="P30" i="21"/>
  <c r="P4" i="13"/>
  <c r="P9" i="21" s="1"/>
  <c r="P55" i="13"/>
  <c r="P10" i="21" s="1"/>
  <c r="U49" i="18"/>
  <c r="U50" i="18" s="1"/>
  <c r="P66" i="18"/>
  <c r="P24" i="21" s="1"/>
  <c r="Q34" i="21"/>
  <c r="S34" i="21"/>
  <c r="T34" i="21"/>
  <c r="T36" i="21"/>
  <c r="R36" i="21"/>
  <c r="Q36" i="21"/>
  <c r="O143" i="18"/>
  <c r="R33" i="21"/>
  <c r="T33" i="21"/>
  <c r="S33" i="21"/>
  <c r="Q32" i="21"/>
  <c r="R32" i="21"/>
  <c r="T32" i="21"/>
  <c r="R35" i="21"/>
  <c r="S35" i="21"/>
  <c r="T35" i="21"/>
  <c r="V124" i="11"/>
  <c r="V103" i="15"/>
  <c r="V104" i="15" s="1"/>
  <c r="W179" i="13"/>
  <c r="O82" i="19"/>
  <c r="U178" i="13"/>
  <c r="U179" i="13" s="1"/>
  <c r="W140" i="18"/>
  <c r="W141" i="18" s="1"/>
  <c r="V178" i="13"/>
  <c r="V179" i="13" s="1"/>
  <c r="V48" i="15"/>
  <c r="V95" i="13"/>
  <c r="V96" i="13" s="1"/>
  <c r="U95" i="13"/>
  <c r="U96" i="13" s="1"/>
  <c r="P95" i="19"/>
  <c r="P60" i="19"/>
  <c r="P28" i="21" s="1"/>
  <c r="U39" i="13"/>
  <c r="U40" i="13" s="1"/>
  <c r="V39" i="13"/>
  <c r="V40" i="13" s="1"/>
  <c r="V43" i="19"/>
  <c r="V44" i="19" s="1"/>
  <c r="U129" i="19"/>
  <c r="U130" i="19" s="1"/>
  <c r="U78" i="19"/>
  <c r="U79" i="19" s="1"/>
  <c r="U43" i="19"/>
  <c r="U44" i="19" s="1"/>
  <c r="V140" i="18"/>
  <c r="V141" i="18" s="1"/>
  <c r="U141" i="18"/>
  <c r="V105" i="18"/>
  <c r="V106" i="18" s="1"/>
  <c r="U105" i="18"/>
  <c r="U106" i="18" s="1"/>
  <c r="W49" i="18"/>
  <c r="W50" i="18" s="1"/>
  <c r="W109" i="16"/>
  <c r="W110" i="16" s="1"/>
  <c r="V109" i="16"/>
  <c r="V110" i="16" s="1"/>
  <c r="U110" i="16"/>
  <c r="W49" i="16"/>
  <c r="W50" i="16" s="1"/>
  <c r="V49" i="16"/>
  <c r="V50" i="16" s="1"/>
  <c r="U50" i="16"/>
  <c r="V185" i="15"/>
  <c r="V186" i="15" s="1"/>
  <c r="U185" i="15"/>
  <c r="U186" i="15" s="1"/>
  <c r="W104" i="15"/>
  <c r="U103" i="15"/>
  <c r="U104" i="15" s="1"/>
  <c r="W47" i="15"/>
  <c r="W48" i="15" s="1"/>
  <c r="U48" i="15"/>
  <c r="P105" i="11"/>
  <c r="W88" i="11"/>
  <c r="W89" i="11" s="1"/>
  <c r="O68" i="13" l="1"/>
  <c r="O18" i="19"/>
  <c r="O78" i="16"/>
  <c r="O133" i="15"/>
  <c r="O18" i="15"/>
  <c r="O125" i="13"/>
  <c r="O17" i="13"/>
  <c r="O79" i="18"/>
  <c r="O17" i="16"/>
  <c r="V65" i="13"/>
  <c r="V66" i="13" s="1"/>
  <c r="O135" i="18"/>
  <c r="O77" i="15"/>
  <c r="P2" i="13"/>
  <c r="P8" i="21" s="1"/>
  <c r="C23" i="21" s="1"/>
  <c r="Q28" i="21"/>
  <c r="P2" i="19"/>
  <c r="P2" i="16"/>
  <c r="P18" i="21" s="1"/>
  <c r="G23" i="21" s="1"/>
  <c r="P19" i="21"/>
  <c r="T19" i="21" s="1"/>
  <c r="P2" i="15"/>
  <c r="P12" i="21" s="1"/>
  <c r="E23" i="21" s="1"/>
  <c r="P13" i="21"/>
  <c r="S13" i="21" s="1"/>
  <c r="M23" i="21"/>
  <c r="P122" i="18"/>
  <c r="P25" i="21" s="1"/>
  <c r="P4" i="18"/>
  <c r="P23" i="21" s="1"/>
  <c r="P4" i="11"/>
  <c r="P5" i="21" s="1"/>
  <c r="P66" i="11"/>
  <c r="P6" i="21" s="1"/>
  <c r="S30" i="21"/>
  <c r="T30" i="21"/>
  <c r="R30" i="21"/>
  <c r="Q30" i="21"/>
  <c r="W124" i="11"/>
  <c r="W125" i="11" s="1"/>
  <c r="P7" i="21"/>
  <c r="V49" i="18"/>
  <c r="V50" i="18" s="1"/>
  <c r="O19" i="18" s="1"/>
  <c r="W129" i="19"/>
  <c r="W130" i="19" s="1"/>
  <c r="O107" i="19" s="1"/>
  <c r="P29" i="21"/>
  <c r="T21" i="21"/>
  <c r="R21" i="21"/>
  <c r="Q21" i="21"/>
  <c r="S21" i="21"/>
  <c r="T14" i="21"/>
  <c r="S14" i="21"/>
  <c r="Q14" i="21"/>
  <c r="R14" i="21"/>
  <c r="T9" i="21"/>
  <c r="Q9" i="21"/>
  <c r="S9" i="21"/>
  <c r="R9" i="21"/>
  <c r="T11" i="21"/>
  <c r="R11" i="21"/>
  <c r="Q11" i="21"/>
  <c r="S11" i="21"/>
  <c r="Q10" i="21"/>
  <c r="R10" i="21"/>
  <c r="T10" i="21"/>
  <c r="S10" i="21"/>
  <c r="Q20" i="21"/>
  <c r="S20" i="21"/>
  <c r="R20" i="21"/>
  <c r="T20" i="21"/>
  <c r="T27" i="21"/>
  <c r="Q27" i="21"/>
  <c r="S27" i="21"/>
  <c r="R27" i="21"/>
  <c r="W78" i="19"/>
  <c r="W79" i="19" s="1"/>
  <c r="O75" i="19" s="1"/>
  <c r="V125" i="11"/>
  <c r="V89" i="11"/>
  <c r="U125" i="11"/>
  <c r="U88" i="11"/>
  <c r="U89" i="11" s="1"/>
  <c r="W52" i="11"/>
  <c r="O119" i="11" l="1"/>
  <c r="W53" i="11"/>
  <c r="O18" i="11" s="1"/>
  <c r="O80" i="11"/>
  <c r="R28" i="21"/>
  <c r="T28" i="21"/>
  <c r="S28" i="21"/>
  <c r="S19" i="21"/>
  <c r="R19" i="21"/>
  <c r="Q19" i="21"/>
  <c r="R13" i="21"/>
  <c r="T13" i="21"/>
  <c r="Q13" i="21"/>
  <c r="P2" i="18"/>
  <c r="P22" i="21" s="1"/>
  <c r="I23" i="21" s="1"/>
  <c r="P2" i="11"/>
  <c r="P4" i="21" s="1"/>
  <c r="P26" i="21"/>
  <c r="K23" i="21" s="1"/>
  <c r="T29" i="21"/>
  <c r="S29" i="21"/>
  <c r="Q29" i="21"/>
  <c r="R29" i="21"/>
  <c r="T25" i="21"/>
  <c r="S25" i="21"/>
  <c r="R25" i="21"/>
  <c r="Q25" i="21"/>
  <c r="R6" i="21"/>
  <c r="Q6" i="21"/>
  <c r="S6" i="21"/>
  <c r="T6" i="21"/>
  <c r="T7" i="21"/>
  <c r="Q7" i="21"/>
  <c r="S7" i="21"/>
  <c r="R7" i="21"/>
  <c r="Q8" i="21"/>
  <c r="S8" i="21"/>
  <c r="R8" i="21"/>
  <c r="T8" i="21"/>
  <c r="Q12" i="21"/>
  <c r="S12" i="21"/>
  <c r="T12" i="21"/>
  <c r="R12" i="21"/>
  <c r="Q18" i="21"/>
  <c r="T18" i="21"/>
  <c r="S18" i="21"/>
  <c r="R18" i="21"/>
  <c r="S24" i="21"/>
  <c r="Q24" i="21"/>
  <c r="T24" i="21"/>
  <c r="R24" i="21"/>
  <c r="Q5" i="21"/>
  <c r="T5" i="21"/>
  <c r="S5" i="21"/>
  <c r="R5" i="21"/>
  <c r="P3" i="21" l="1"/>
  <c r="K5" i="21" s="1"/>
  <c r="R23" i="21"/>
  <c r="S23" i="21"/>
  <c r="Q23" i="21"/>
  <c r="T23" i="21"/>
  <c r="A23" i="21"/>
  <c r="S26" i="21"/>
  <c r="T26" i="21"/>
  <c r="Q26" i="21"/>
  <c r="R26" i="21"/>
  <c r="S22" i="21"/>
  <c r="T22" i="21"/>
  <c r="R22" i="21"/>
  <c r="Q22" i="21"/>
  <c r="S4" i="21"/>
  <c r="R4" i="21"/>
  <c r="Q4" i="21"/>
  <c r="T4" i="2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<sst xmlns="http://schemas.openxmlformats.org/spreadsheetml/2006/main" count="1699" uniqueCount="643">
  <si>
    <t>คำแนะนำการใช้งานเครื่องมือการประเมินสถานะการเป็นระบบราชการ 4.0</t>
  </si>
  <si>
    <t>1. หน้าการใช้งานหลัก</t>
  </si>
  <si>
    <t>หน้าการใช้งานหลัก ประกอบไปส่วนส่วนที่สำคัญ 4 ส่วน ได้แก่</t>
  </si>
  <si>
    <t>1) คำแนะนำเบื้องต้นในการใช้งาน  แสดงใน Tab "คำแนะนำการใช้งาน</t>
  </si>
  <si>
    <t>2) ส่วนที่ผู้ใช้งานต้องกรอกข้อมูลเพื่อประเมินผล แสดงใน Tab "หมวด 1 - 6"</t>
  </si>
  <si>
    <t>3) การแสดงกราฟสรุปผลการประเมินและคะแนน แสดงใน Tab "กราฟสรุปผล</t>
  </si>
  <si>
    <t>การประเมิน"</t>
  </si>
  <si>
    <t xml:space="preserve">4) ส่วนที่ผู้ใช้งานกรอกข้อมูลชื่อไฟล์เอกสารหลักฐานที่เตรียมแนบในระบบประเมิน </t>
  </si>
  <si>
    <t>แสดงใน Tab "เอกสารหลักฐาน"</t>
  </si>
  <si>
    <t>2. การใช้งาน</t>
  </si>
  <si>
    <t>ผู้ใช้งานเลือก Tab หมวดที่ต้องการประเมินผล เครื่องมือจะแสดงรายละเอียดให้ผู้ใช้งาน</t>
  </si>
  <si>
    <t>ประเมินผลโดยประกอบไปด้วยส่วนที่สำคัญ ดังนี้</t>
  </si>
  <si>
    <r>
      <t xml:space="preserve">1) </t>
    </r>
    <r>
      <rPr>
        <b/>
        <u val="double"/>
        <sz val="11"/>
        <color theme="1"/>
        <rFont val="Prompt-Regular"/>
        <charset val="222"/>
      </rPr>
      <t>ส่วนที่ 1</t>
    </r>
    <r>
      <rPr>
        <sz val="11"/>
        <color theme="1"/>
        <rFont val="Prompt-Regular"/>
      </rPr>
      <t xml:space="preserve"> การประเมินผลการดำเนินงาน ประกอบไปด้วยการประเมินในรูปแบบ Checklist </t>
    </r>
  </si>
  <si>
    <t>และการเขียนบรรยายผลการดำเนินงาน</t>
  </si>
  <si>
    <t>- การประเมินรูปแบบ Checklist ให้ผู้ใช้งานเลือกประเด็นที่ต้องการประเมิน</t>
  </si>
  <si>
    <t>อ่านรายละเอียดที่ระบุไว้ในแต่ละประเด็นและประเมินผลการดำเนินงานของหน่วยงาน</t>
  </si>
  <si>
    <t xml:space="preserve">โดยเลือกจาก Pop-up  ที่แสดงไว้ อาทิเช่น    </t>
  </si>
  <si>
    <t xml:space="preserve">        โดย☑️ หมายถึง ดำเนินการ</t>
  </si>
  <si>
    <t>ครบถ้วนตามประเด็นที่กำหนดไว้ และ ☒ หมายถึงไม่ได้ดำเนินการหรือ</t>
  </si>
  <si>
    <t>ดำเนินการไม่ครบถ้วนตามประเด็นที่กำหนดไว้</t>
  </si>
  <si>
    <r>
      <rPr>
        <u/>
        <sz val="11"/>
        <color rgb="FFFF0000"/>
        <rFont val="Prompt-Regular"/>
      </rPr>
      <t>หมายเหตุ</t>
    </r>
    <r>
      <rPr>
        <sz val="11"/>
        <color rgb="FFFF0000"/>
        <rFont val="Prompt-Regular"/>
      </rPr>
      <t xml:space="preserve"> ผู้ใช้งานต้องใส่ข้อมูล ☑︎ หรือ ☒ ให้ครบถ้วนในทุกข้อ </t>
    </r>
  </si>
  <si>
    <t>หากไม่กรอกข้อมูล ระบบอาจแสดงผลที่ไม่ถูกต้อง</t>
  </si>
  <si>
    <t>- การประเมินในรูปแบบการเขียนบรรยายผลการดำเนินงาน ให้หน่วยงานเขียนบรรยาย</t>
  </si>
  <si>
    <r>
      <t xml:space="preserve">ผลการดำเนินงานที่สำคัญโดยสังเขป ไม่เกิน </t>
    </r>
    <r>
      <rPr>
        <sz val="11"/>
        <color rgb="FF0000FF"/>
        <rFont val="Prompt-Regular"/>
        <charset val="222"/>
      </rPr>
      <t xml:space="preserve">3000 อักษระ/กล่องข้อความ  </t>
    </r>
  </si>
  <si>
    <t xml:space="preserve">(ไม่นับรวมเว้นวรรค) ยกเว้น ข้อ 6.1.2 ไม่เกิน 2000 อักขระ/กล่องข้อความ </t>
  </si>
  <si>
    <r>
      <rPr>
        <sz val="11"/>
        <color rgb="FF0000FF"/>
        <rFont val="Prompt-Regular"/>
        <charset val="222"/>
      </rPr>
      <t>(ไม่นับรวมเว้นวรรค)</t>
    </r>
    <r>
      <rPr>
        <sz val="11"/>
        <color theme="1"/>
        <rFont val="Prompt-Regular"/>
      </rPr>
      <t xml:space="preserve"> โดยแสดงข้อมูลให้ครอบคลุมประเด็นที่สำคัญโดยแสดง</t>
    </r>
  </si>
  <si>
    <t>ที่เป็นระบบชัดเจน (Approach) แสดงกระบวนการดำเนินงานตามกระบวนการ</t>
  </si>
  <si>
    <t>ที่กำหนดไว้อย่างครอบคลุม ต่อเนื่อง และสม่ำเสมอ (Deployment) และ</t>
  </si>
  <si>
    <t xml:space="preserve">แสดงผลลัพธ์ในระดับเบื้องต้นของกระบวนการ (Early Results) </t>
  </si>
  <si>
    <t>พร้อมยกตัวอย่างสำคัญให้เห็นเป็นรูปธรรมชัดเจน</t>
  </si>
  <si>
    <r>
      <t xml:space="preserve">เมื่อพบประเด็นที่แสดงเครื่องหมาย </t>
    </r>
    <r>
      <rPr>
        <sz val="11"/>
        <color rgb="FFFF0000"/>
        <rFont val="Prompt-Regular"/>
        <charset val="222"/>
      </rPr>
      <t>*</t>
    </r>
    <r>
      <rPr>
        <sz val="11"/>
        <color rgb="FF0000FF"/>
        <rFont val="Prompt-Regular"/>
      </rPr>
      <t xml:space="preserve"> หมายถึง ประเด็นที่ต้องแนบเอกสารหลักฐาน</t>
    </r>
  </si>
  <si>
    <t>การดำเนินงาน โดยหน่วยงานสามารถระบุชื่อไฟล์และข้อมูลที่เกี่ยวข้องไว้ได้</t>
  </si>
  <si>
    <t>ใน TAB "เอกสารหลักฐาน"</t>
  </si>
  <si>
    <r>
      <t>2)</t>
    </r>
    <r>
      <rPr>
        <b/>
        <u val="double"/>
        <sz val="11"/>
        <color theme="1"/>
        <rFont val="Prompt-Regular"/>
        <charset val="222"/>
      </rPr>
      <t xml:space="preserve"> ส่วนที่ 2 </t>
    </r>
    <r>
      <rPr>
        <sz val="11"/>
        <color theme="1"/>
        <rFont val="Prompt-Regular"/>
      </rPr>
      <t>การประเมินผลการดำเนินงาน ตามตัวชี้วัดที่สำคัญ</t>
    </r>
  </si>
  <si>
    <t>- ส่วนนี้ เป็นส่วนของการรายงานหมวด 7 ผลลัพธ์ โดยเครื่องมือนี้ถูกออกแบบ</t>
  </si>
  <si>
    <t>มาให้ผู้ใช้งานกรอกข้อมูลผลลัพธ์แต่ละกลุ่มตัววัดที่มีความสัมพันธ์กันมากที่สุด</t>
  </si>
  <si>
    <t xml:space="preserve">กับหมวดกระบวนการ (หมวด 1 ถึง หมวด 6) ทั้งนี้ ผลคะแนนของหมวด 7 </t>
  </si>
  <si>
    <t>ที่กระจายในแต่ละหมวดกระบวนการจะถูกรวบรวมคะแนน และแสดงผลกราฟ</t>
  </si>
  <si>
    <t>ใน Tab "กราฟสรุปผลการประเมิน"</t>
  </si>
  <si>
    <t xml:space="preserve">- ให้ผู้ใช้งานกรอกข้อมูลโดยเลือกตัวชี้วัดที่ต้องการรายงาน กรอกข้อมูล "หน่วยวัด" </t>
  </si>
  <si>
    <t xml:space="preserve">เลือกรูปแบบ "ค่าตัวชี้วัด" (ค่ามากดี หรือ ค่าน้อยดี) กรอกข้อมูล "ค่าเป้าหมายปีล่าสุด" </t>
  </si>
  <si>
    <t>ในแต่ละประเด็น</t>
  </si>
  <si>
    <t>เมื่อกรอกข้อมูลครบถ้วน ระบบจะคำนวนผลการดำเนินงานและแสดงผลการดำเนินงานภายใต้</t>
  </si>
  <si>
    <t xml:space="preserve">Tab ในแต่ละหมวด โดยแสดงผลในส่วนต่าง ๆ ดังนี้ </t>
  </si>
  <si>
    <t>-"คะแนนรวมในแต่ละหมวด"</t>
  </si>
  <si>
    <t>-"คะแนนในแต่ละประเด็น"</t>
  </si>
  <si>
    <t>-"กราฟแสดงระดับผลการดำเนินงาน"</t>
  </si>
  <si>
    <t>- ข้อเสนอแนะเพื่อการพัฒนา ได้แก่</t>
  </si>
  <si>
    <t>-&gt; "ประเด็นการพัฒนา"</t>
  </si>
  <si>
    <t xml:space="preserve">เป็นคำแนะนำภาพรวมโดยใช้แนวทางสำคัญของ </t>
  </si>
  <si>
    <t>PMQA 4.0 ในการขับเคลื่อนการพัฒนาองค์การ</t>
  </si>
  <si>
    <t xml:space="preserve">-&gt; "การดำเนินงานที่ควรมุ่งเน้น ให้ความสำคัญ" </t>
  </si>
  <si>
    <t xml:space="preserve">เป็นเพียงคำแนะนำเบื้องต้นกรณีหน่วยงานใส่ข้อมูล ☒ </t>
  </si>
  <si>
    <t>**ทั้งนี้ ควรศึกษารายละเอียดในคู่มือการประเมิน</t>
  </si>
  <si>
    <t>PMQA 4.0 (KPI) ปี 2568**</t>
  </si>
  <si>
    <t>- ผลการดำเนินงานในส่วนของตัวชี้วัด และกราฟแสดงผลโดยสีของกราฟแสดงถึง</t>
  </si>
  <si>
    <t xml:space="preserve">ระดับการพัฒนาระบบราชการ 4.0 ดังภาพ โดยศึกษาเพิ่มเติมตามคู่มือการประเมินสถานะ </t>
  </si>
  <si>
    <t xml:space="preserve">PMQA 4.0 ปี 2568 </t>
  </si>
  <si>
    <t>ต่ำกว่า</t>
  </si>
  <si>
    <t>Basic</t>
  </si>
  <si>
    <t>Advance</t>
  </si>
  <si>
    <t>Significance</t>
  </si>
  <si>
    <t>(A&amp;D)</t>
  </si>
  <si>
    <t>(Alignment)</t>
  </si>
  <si>
    <t>(Intergration)</t>
  </si>
  <si>
    <r>
      <t>3)</t>
    </r>
    <r>
      <rPr>
        <b/>
        <u val="double"/>
        <sz val="11"/>
        <color theme="1"/>
        <rFont val="Prompt-Regular"/>
        <charset val="222"/>
      </rPr>
      <t xml:space="preserve"> ส่วนที่ 3</t>
    </r>
  </si>
  <si>
    <t xml:space="preserve">ผู้ใช้งานสามารถดูภาพรวมคะแนนและกราฟสรุปผลการดำเนินงานได้ใน Tab </t>
  </si>
  <si>
    <t>"กราฟสรุปผลการประเมิน" โดยจะแสดงข้อมูลคะแนน และกราฟในภาพรวม และแต่ละหมวด</t>
  </si>
  <si>
    <t>อย่างชัดเจน</t>
  </si>
  <si>
    <t>คะแนนประเมินตนเอง</t>
  </si>
  <si>
    <t>คะแนนผู้ตรวจประเมิน</t>
  </si>
  <si>
    <t>ระดับ</t>
  </si>
  <si>
    <t>ตัวเลือก 1</t>
  </si>
  <si>
    <t>ตัวเลือก 2</t>
  </si>
  <si>
    <t>ตัวเลือก 3</t>
  </si>
  <si>
    <t>คำนวณ</t>
  </si>
  <si>
    <t>หมวด 1 การนำองค์การ</t>
  </si>
  <si>
    <t>ส่วนที่ 1 การประเมินเบื้องต้น</t>
  </si>
  <si>
    <t>1.1 ระบบการนำองค์การที่สร้างความยั่งยืน</t>
  </si>
  <si>
    <t>1.1.1 ทิศทางองค์การเพื่อการบรรลุพันธกิจของส่วนราชการ มุ่งเน้นประโยชน์สุขประชาชนและ</t>
  </si>
  <si>
    <t>การบรรลุยุทธศาสตร์ชาติรวมถึงการสร้างขีดความสามารถในการแข่งขันของประเทศ เป็นการวิเคราะห์ข้อมูลเพื่อ</t>
  </si>
  <si>
    <t>กำหนดทิศทางขององค์การ โดยมุ่งเน้นประเด็นสถานการณ์การเปลี่ยนแปลงที่สำคัญที่มีผลกระทบต่อองค์การ</t>
  </si>
  <si>
    <t>- วิเคราะห์สถานการณ์การเปลี่ยนแปลงที่สำคัญที่มีผลกระทบต่อองค์การ</t>
  </si>
  <si>
    <t>☑</t>
  </si>
  <si>
    <t>1) วิเคราะห์ปัจจัยภายในและปัจจัยภายนอก
ที่ส่งผลกระทบกับองค์การ</t>
  </si>
  <si>
    <t>B</t>
  </si>
  <si>
    <t>☒</t>
  </si>
  <si>
    <t xml:space="preserve">2) วิเคราะห์และระบุความท้าทาย (การสร้างขีดความสามารถในการแข่งขันของประเทศ  </t>
  </si>
  <si>
    <t>3) วิเคราะห์และสำรวจบริบทความเปลี่ยนแปลงในอนาคตที่สำคัญที่อาจส่งผลกระทบ</t>
  </si>
  <si>
    <t>ประเด็นการพัฒนา</t>
  </si>
  <si>
    <t>A</t>
  </si>
  <si>
    <r>
      <t xml:space="preserve">ต่อองค์การ (Foresight Factor) </t>
    </r>
    <r>
      <rPr>
        <sz val="10"/>
        <color rgb="FFFF0000"/>
        <rFont val="Prompt"/>
      </rPr>
      <t>*</t>
    </r>
  </si>
  <si>
    <t xml:space="preserve">4) ทิศทางองค์การตอบสนองครอบคลุมต่อประเด็นต่าง ๆ ได้แก่ การบรรลุพันธกิจ </t>
  </si>
  <si>
    <t>ยุทธศาสตร์ชาติ แผนพัฒนาเศรษฐกิจและสังคมแห่งชาติ นโยบายรัฐบาล หรือแผนงาน</t>
  </si>
  <si>
    <t>ที่สำคัญอื่น ๆ และการสร้างขีดความสามารถทางการแข่งขันของประเทศ</t>
  </si>
  <si>
    <t xml:space="preserve">5) ทิศทางองค์การตอบสนองต่อการสร้างการเปลี่ยนแปลงที่มีผลกระทบสูงของประเทศ </t>
  </si>
  <si>
    <t>S</t>
  </si>
  <si>
    <t>และประชาชน</t>
  </si>
  <si>
    <t>การดำเนินงานที่ควรมุ่งเน้นให้ความสำคัญ</t>
  </si>
  <si>
    <t>อธิบายการดำเนินงานโดยสังเขป (ไม่เกิน 3,000 อักขระ)</t>
  </si>
  <si>
    <t>1.1.2 การสร้างบรรยากาศและสภาพแวดล้อมที่นำไปสู่ความสำเร็จ และการบรรลุเป้าหมายที่กำหนดไว้</t>
  </si>
  <si>
    <t>1) สื่อสารถ่ายทอดนโยบายไปยัง
ผู้ที่มีส่วนเกี่ยวข้องทั้งภายในและภายนอกองค์การ</t>
  </si>
  <si>
    <t xml:space="preserve">2) ผู้ที่เกี่ยวข้องภายในและภายนอกมีส่วนร่วมในการกำหนดทิศทาง เป้าหมาย </t>
  </si>
  <si>
    <t xml:space="preserve">และแผนการดำเนินงานร่วมกัน เพื่อเสริมขีดความสามารถในการแข่งขัน </t>
  </si>
  <si>
    <t xml:space="preserve">3) มีการจัดทำแผนงานบูรณาการร่วมกันระหว่างหน่วยงานที่เกี่ยวข้องและเครือข่าย </t>
  </si>
  <si>
    <t>เพื่อการบรรลุเป้าหมายร่วมกัน และแสดงผลการดำเนินงาน เพื่อที่จะสร้างประโยชน์ที่มุ่งเน้น</t>
  </si>
  <si>
    <r>
      <t xml:space="preserve">ประชาชน บรรลุยุทธศาสตร์ชาติ  และสร้างขีดความสามารถในการแข่งขัน </t>
    </r>
    <r>
      <rPr>
        <sz val="10"/>
        <color rgb="FFFF0000"/>
        <rFont val="Prompt"/>
      </rPr>
      <t>*</t>
    </r>
  </si>
  <si>
    <t xml:space="preserve">1.2 ระบบการกำกับดูแลที่มีประสิทธิภาพและสร้างความโปร่งใส </t>
  </si>
  <si>
    <t>1.2.1 การป้องกัน ปราบปรามการทุจริตและประพฤติมิชอบ และสร้างความโปร่งใสในการปฏิบัติราชการ</t>
  </si>
  <si>
    <t>- วิเคราะห์ความเสี่ยงด้านการทุจริตและประพฤติมิชอบ ความกังวลของสาธารณะที่อาจจะเกิดขึ้น</t>
  </si>
  <si>
    <t>1) วิเคราะห์ความเสี่ยงด้านการทุจริตและประพฤติมิชอบที่อาจจะเกิดขึ้น</t>
  </si>
  <si>
    <t>2) จัดทำนโยบายที่สำคัญและแผนงานในการป้องกันและจัดการความเสี่ยงด้านการทุจริต</t>
  </si>
  <si>
    <t>และประพฤติมิชอบ</t>
  </si>
  <si>
    <t xml:space="preserve">3) เปิดเผยข้อมูลการติดตามตรวจสอบการป้องกันและปราบปรามการทุจริต </t>
  </si>
  <si>
    <t>และประพฤติมิชอบ รายงานด้านความโปร่งใสผ่านช่องทางเทคโนโลยีดิจิทัล</t>
  </si>
  <si>
    <t>4) จัดให้มีกลไก/ช่องทางเปิดให้ประชาชนมีส่วนร่วมในการตรวจสอบการทำงาน</t>
  </si>
  <si>
    <t xml:space="preserve">5) มีการใช้เทคโนโลยีดิจิทัลในการกำกับดูแล ตรวจจับ ค้นหาประเด็นความเสี่ยง </t>
  </si>
  <si>
    <r>
      <t>และตรวจสอบการทุจริตและประพฤติมิชอบในเชิงรุก</t>
    </r>
    <r>
      <rPr>
        <sz val="10"/>
        <color rgb="FFFF0000"/>
        <rFont val="Prompt"/>
      </rPr>
      <t xml:space="preserve"> *</t>
    </r>
  </si>
  <si>
    <t>6) มีการปรับปรุงและพัฒนาอย่างต่อเนื่องจนสามารถสรุปบทเรียนต้นแบบหรือความเป็นเลิศ</t>
  </si>
  <si>
    <t>ในการดำเนินการ</t>
  </si>
  <si>
    <t xml:space="preserve">1.3 คํานึงถึงผลกระทบต่อสังคมและการมุ่งเน้นให้เกิดผลลัพธ์ </t>
  </si>
  <si>
    <t>1.3.1 การจัดการความเสี่ยงด้านผลกระทบเชิงลบ และความกังวลของสาธารณะต่อการดำเนินการของ</t>
  </si>
  <si>
    <t>โครงการ การปฏิบัติงาน และยุทธศาสตร์ของส่วนราชการ</t>
  </si>
  <si>
    <t xml:space="preserve">1) มีการประเมินความเสี่ยง และผลกระทบเชิงลบของโครงการ การปฏิบัติงาน </t>
  </si>
  <si>
    <t>และยุทธศาสตร์ของส่วนราชการ</t>
  </si>
  <si>
    <t xml:space="preserve">2) วิเคราะห์ คาดการณ์ผลกระทบและความเปลี่ยนแปลงจากการดำเนินงานที่มีต่อสาธารณะ </t>
  </si>
  <si>
    <r>
      <t xml:space="preserve">เพื่อป้องกันและวางมาตรการ และดำเนินการเชิงรุก </t>
    </r>
    <r>
      <rPr>
        <sz val="10"/>
        <color rgb="FFFF0000"/>
        <rFont val="Prompt"/>
      </rPr>
      <t>*</t>
    </r>
  </si>
  <si>
    <t>3) กำหนดมาตรการและแนวทางเชิงรุกในการป้องกันและแก้ไขผลกระทบเชิงลบที่</t>
  </si>
  <si>
    <t>อาจจะเกิดขึ้นจากการดำเนินงาน</t>
  </si>
  <si>
    <t xml:space="preserve">4) กำหนดและดำเนินมาตรการ/กลไกเฝ้าระวัง ติดตามความเปลี่ยนแปลง </t>
  </si>
  <si>
    <t>และแก้ไขปัญหา โดยใช้เทคโนโลยีดิจิทัล</t>
  </si>
  <si>
    <t>5) มีการดำเนินแผนงานโครงการที่สร้างผลกระทบต่อสังคม การสร้างความยั่งยืนและ</t>
  </si>
  <si>
    <r>
      <t xml:space="preserve">ความเปลี่ยนแปลงในวงกว้างโดยใช้ความร่วมมือภายในและภายนอกส่วนราชการ </t>
    </r>
    <r>
      <rPr>
        <sz val="10"/>
        <color rgb="FFFF0000"/>
        <rFont val="Prompt"/>
      </rPr>
      <t>*</t>
    </r>
  </si>
  <si>
    <t>ส่วนที่ 2 การประเมินผลสัมฤทธิ์จากการดำเนินงาน</t>
  </si>
  <si>
    <t>ตัวชี้วัดผลการดำเนินงานที่สำคัญ</t>
  </si>
  <si>
    <t>(การเพิ่มตัวชี้วัด ควรเพิ่มตามเงื่อนไข ทั้งนี้ คะแนนที่เกิดขึ้นเป็นการคำนวณเบื้องต้น เท่านั้น)</t>
  </si>
  <si>
    <t>ตัววัดตามภารกิจหลัก/คำรับรองการปฏิบัติราชการ* (7.1.1)</t>
  </si>
  <si>
    <t>- ชื่อตัวชี้วัด</t>
  </si>
  <si>
    <t>ชื่อตัวชี้วัดของหน่วยงาน</t>
  </si>
  <si>
    <t>หน่วยวัด</t>
  </si>
  <si>
    <t>ค่าตัวชี้วัด</t>
  </si>
  <si>
    <t>ค่าเป้าหมายปีล่าสุด</t>
  </si>
  <si>
    <t>ผลการดำเนินงาน</t>
  </si>
  <si>
    <t>ค่ามากดี</t>
  </si>
  <si>
    <t>ค่าน้อยดี</t>
  </si>
  <si>
    <t>หมายเหตุ</t>
  </si>
  <si>
    <t>ผลการปรับปรุงการดำเนินการตามกฎหมาย (7.1.3)</t>
  </si>
  <si>
    <t>ตัวชี้วัดของการบรรลุผลการปรับปรุงการดำเนินการตามกฎหมาย</t>
  </si>
  <si>
    <t>รางวัลที่ได้รับจากภายนอก (7.4.1)</t>
  </si>
  <si>
    <t>ตัวชี้วัดที่แสดงถึงความสำเร็จของการเป็นต้นแบบของหน่วยงานที่ได้รับรางวัลจากหน่วยงานภายนอกที่แสดงถึงความสำเร็จในการปรับปรุงการบริการและการบริหารจัดการองค์การ</t>
  </si>
  <si>
    <t>รางวัลที่ได้รับจากหน่วยงานระดับกรม/ระดับกระทรวง (7.4.3)</t>
  </si>
  <si>
    <r>
      <t xml:space="preserve">ตัวชี้วัดที่แสดงถึงความสำเร็จของการเป็นต้นแบบของหน่วยงาน </t>
    </r>
    <r>
      <rPr>
        <i/>
        <sz val="10"/>
        <color rgb="FF0000FF"/>
        <rFont val="Prompt"/>
      </rPr>
      <t>(ได้แก่ 
- รางวัลระดับกรม เป็นรางวัลที่ส่วนราชการระดับกรมมอบให้ส่วนราชการย่อยในสังกัด
- รางวัลระดับกระทรวง เป็นรางวัลที่มอบให้กับส่วนราชการระดับกรม/หน่วยงานในสังกัด)</t>
    </r>
  </si>
  <si>
    <t>ผลการประเมินจากองค์การภายนอกในด้านต่าง ๆ (7.4.4)</t>
  </si>
  <si>
    <t>ตัวชี้วัดที่แสดงถึงผลสำเร็จของการเป็นต้นแบบโดยได้รับรองจากหน่วยงานภายนอกในระดับประเทศ/ระดับนานาชาติ</t>
  </si>
  <si>
    <t>ตัววัดการจัดอันดับในระดับนานาชาติที่ดีขึ้น (7.4.5)</t>
  </si>
  <si>
    <r>
      <t xml:space="preserve">ตัวชี้วัดที่แสดงถึงผลสำเร็จของการแข่งขัน และได้รับการจัดอันดับในระดับนานาชาติที่ดีขึ้นในด้านที่หน่วยงานรับผิดชอบโดยตรง 
</t>
    </r>
    <r>
      <rPr>
        <i/>
        <sz val="10"/>
        <color rgb="FF0000FF"/>
        <rFont val="Prompt"/>
      </rPr>
      <t>(โดยพิจารณาจากผลการจัดอันดับตามภารกิจหลักของหน่วยงานที่ได้รับการยอมรับทั้งในระดับชาติและนานาชาติ แต่ในกรณีระบุตัวชี้วัดการได้รับเหรียญรางวัลจากการแข่งขันกีฬา จะไม่พิจารณาให้คะแนน)</t>
    </r>
  </si>
  <si>
    <t>หมวด 2 การวางแผนเชิงยุทธศาสตร์</t>
  </si>
  <si>
    <t xml:space="preserve">2.1 แผนยุทธศาสตร์ที่ตอบสนองความท้าทายและสร้างนวัตกรรมเพื่อการเปลี่ยนแปลง </t>
  </si>
  <si>
    <t>2.1.1 แผนยุทธศาสตร์ที่ตอบสนองสภาพแวดล้อมและความเปลี่ยนปลงเพื่อขับเคลื่อน</t>
  </si>
  <si>
    <t xml:space="preserve">ขีดความสามารถทางการแข่งขัน โดยมีการใช้ข้อมูลที่สำคัญในการจัดทำแผนยุทธศาสตร์ </t>
  </si>
  <si>
    <t xml:space="preserve">และจัดการความเสี่ยงที่อาจส่งผลกระทบต่อแผนยุทธศาสตร์ </t>
  </si>
  <si>
    <t>- การสำรวจและวิเคราะห์สภาพแวดล้อมและความเปลี่ยนแปลงทางยุทธศาสตร์ทั้งภายใน</t>
  </si>
  <si>
    <t>และภายนอกองค์การ</t>
  </si>
  <si>
    <t>1) วิเคราะห์และประเมินการเปลี่ยนแปลงสภาพแวดล้อมและความเปลี่ยนแปลงทางยุทธศาสตร์</t>
  </si>
  <si>
    <t>ทั้งภายในและภายนอกองค์การ</t>
  </si>
  <si>
    <t>2) วิเคราะห์และประเมินแนวโน้มความเปลี่ยนแปลงด้านเทคโนโลยีเพื่อยกระดับการสร้าง</t>
  </si>
  <si>
    <t>นวัตกรรมและความสามารถในการแข่งขัน</t>
  </si>
  <si>
    <t>3) วิเคราะห์และประเมินสภาพแวดล้อมความเปลี่ยนแปลงในอนาคตที่อาจส่งผลกระทบ</t>
  </si>
  <si>
    <t>ต่อองค์การ</t>
  </si>
  <si>
    <t>- การจัดทำแผนยุทธศาสตร์ที่ตอบสนองการสร้างขีดความสามารถทางการแข่งขัน การขับเคลื่อน</t>
  </si>
  <si>
    <t>สู่องค์การดิจิทัล และประโยชน์สุของประชาชน</t>
  </si>
  <si>
    <t>4) ยุทธศาสตร์ กลยุทธ์ และแผนงานที่สนับสนุนการบรรลุพันธกิจ การเปลี่ยนแปลง</t>
  </si>
  <si>
    <t>ของสภาพแวดล้อม และการสร้างขีดความสามารถขององค์กร</t>
  </si>
  <si>
    <t>5) ยุทธศาสตร์ กลยุทธ์ และแผนงานเพื่อการสร้างขีดความสามารถทางการแข่งขันของประเทศ *</t>
  </si>
  <si>
    <t>6) ยุทธศาสตร์ กลยุทธ์ และแผนงานเพื่อการขับเคลื่อนสู่องค์การดิจิทัลและการสร้างนวัตกรรม *</t>
  </si>
  <si>
    <t>7) ยุทธศาสตร์ กลยุทธ์ และแผนงานเพื่อการสร้างประโยชน์สุขแก่ประชาชน</t>
  </si>
  <si>
    <t>- การจัดการความเสี่ยงที่อาจส่งผลต่อแผนยุทธศาสตร์</t>
  </si>
  <si>
    <t>8) แผนงานแนวทางในการจัดการความเสี่ยงสำคัญที่อาจส่งผลกระทบต่อแผนยุทธศาสตร์</t>
  </si>
  <si>
    <t xml:space="preserve">2.2 การขับเคลื่อนเป้าหมายยุทธศาสตร์ทั้งระยะสั้นและระยะยาว สอดคล้องพันธกิจและยุทธศาสตร์ประเทศ </t>
  </si>
  <si>
    <t>2.2.1 การกำหนดเป้าประสงค์และตัวชี้วัด รวมถึงจุดเน้นระยะสั้นและระยะยาวที่ชัดเจนในการบรรลุยุทธศาสตร์</t>
  </si>
  <si>
    <t>1) กำหนดเป้าประสงค์ ตัวชี้วัด เป้าหมายเพื่อการบรรลุผลลัพธ์และการสร้างความเปลี่ยนแปลง</t>
  </si>
  <si>
    <t>ระยะสั้นและระยะยาวที่ชัดเจน</t>
  </si>
  <si>
    <t>2) กำหนดจุดมุ่งเน้นของแผนงานและผลลัพธ์ที่ตอบสนองยุทธศาสตร์ชาติและการสร้าง</t>
  </si>
  <si>
    <t>ขีดความสามารถทางการแข่งขันอย่างชัดเจน</t>
  </si>
  <si>
    <t>2.2.2 การจัดทำแผนปฏิบัติการเพื่อสื่อสารถ่ายทอดยุทธศาสตร์ไปสู่ทุกส่วนงานที่เกี่ยวข้อง</t>
  </si>
  <si>
    <t>1) แผนปฏิบัติการของทุกส่วนงานที่เกี่ยวข้องที่รองรับยุทธศาสตร์ทุกด้านอย่างครอบคลุม</t>
  </si>
  <si>
    <t>2) จัดสรรทรัพยากรตามลำดับความสำคัญและจุดมุ่งเน้นทางยุทธศาสตร์</t>
  </si>
  <si>
    <t>3) แผนปฏิบัติการด้านบุคลากรที่ตอบสนองต่อยุทธศาสตร์ขององค์การ</t>
  </si>
  <si>
    <t>4) แผนงานการขับเคลื่อนสู่องค์การดิจิทัล *</t>
  </si>
  <si>
    <t xml:space="preserve">5) แผนงานการขับเคลื่อนรูปแบบการทำงานแบบเครือข่ายความร่วมมือภาครัฐ ภาคเอกชน </t>
  </si>
  <si>
    <t>และภาคส่วนอื่นๆ ในการขับเคลื่อนยุทธศาสตร์ร่วมกัน *</t>
  </si>
  <si>
    <t xml:space="preserve">2.3 การติดตามการเปลี่ยนแปลง การปรับแผน และการรายงานผล </t>
  </si>
  <si>
    <t>2.3.1 มีการติดตามผลการดำเนินงานตามแผนยุทธศาสตร์ แผนการดำเนินงาน แผนปฏิบัติการทั้งระยะสั้น</t>
  </si>
  <si>
    <t>และระยะยาวตามกรอบระยะเวลาที่กำหนด</t>
  </si>
  <si>
    <t xml:space="preserve">1) มีการติดตามและรายงาน/ข้อมูลความก้าวหน้าผลการดำเนินงานตามแผนยุทธศาสตร์ </t>
  </si>
  <si>
    <t>แผนงานโครงการ แผนปฏิบัติการ และตัวชี้วัดที่สำคัญ</t>
  </si>
  <si>
    <t>2) ใช้ระบบเทคโนโลยีดิจิทัลที่ใช้ในการติดตามผลการดำเนินงานตามแผนยุทธศาสตร์</t>
  </si>
  <si>
    <t xml:space="preserve"> แผนงานโครงการ แผนปฏิบัติการ และตัวชี้วัดที่สำคัญ *</t>
  </si>
  <si>
    <t xml:space="preserve">3) มีการติดตามสถานการณ์ความเปลี่ยนแปลงที่สำคัญทั้งภายในและภายนอกองค์การ </t>
  </si>
  <si>
    <t>ที่ส่งผลกระทบต่อแผนยุทธศาสตร์ แผนการดำเนินงาน แผนปฏิบัติการระยะสั้นและระยะยาว</t>
  </si>
  <si>
    <t>2.3.2 มีการวิเคราะห์คาดการณ์ผลการดำเนินงานที่อาจจะเกิดขึ้นเพื่อนำมาใช้ประกอบการตัดสินใจ</t>
  </si>
  <si>
    <t>อย่างทันการณ์</t>
  </si>
  <si>
    <t>1) มีการวิเคราะห์และคาดการณ์ผลการดำเนินงานตามแผนระยะสั้นและระยะยาว</t>
  </si>
  <si>
    <t>2) มีการนำระบบเทคโนโลยีดิจิทัลมาใช้ในการวิเคราะห์ข้อมูลขนาดใหญ่ และคาดการณ์</t>
  </si>
  <si>
    <t>ผลการดำเนินงานที่อาจจะเกิดขึ้น *</t>
  </si>
  <si>
    <t>3) มีการวิเคราะห์ผลกระทบที่มีต่อเศรษฐกิจ สังคม สาธารณสุข สิ่งแวดล้อม ในทางตรง</t>
  </si>
  <si>
    <t>และทางอ้อม และการสร้างขีดความสามารถทางการแข่งขัน *</t>
  </si>
  <si>
    <t>2.3.3 มีการทบทวนปรับปรุงแผน และเตรียมความพร้อมในเชิงรุกที่ไวต่อการเปลี่ยนแปลง</t>
  </si>
  <si>
    <t>เพื่อตอบสนองต่อสถานการณ์อย่างทันการณ์</t>
  </si>
  <si>
    <t xml:space="preserve">1) มีการทบทวนและปรับปรุงแผนยุทธศาสตร์ แผนการดำเนินงาน แผนปฏิบัติการ </t>
  </si>
  <si>
    <t>และตัวชี้วัดระยะสั้นและระยะยาว</t>
  </si>
  <si>
    <t>ตัววัดตามแผนยุทธศาสตร์ (7.1.2)</t>
  </si>
  <si>
    <r>
      <t>ตัวชี้วัดของการบรรลุผลตามแผนยุทธศาสตร์ของหน่วยงาน</t>
    </r>
    <r>
      <rPr>
        <sz val="10"/>
        <color rgb="FFFF0000"/>
        <rFont val="Prompt-Regular"/>
        <charset val="222"/>
      </rPr>
      <t>ฯ</t>
    </r>
  </si>
  <si>
    <t>การบรรลุนโยบายและแผนรัฐบาล/แผนบูรณาการกลุ่มจังหวัด (7.1.4)</t>
  </si>
  <si>
    <t>ตัวชี้วัดของการบรรลุผลตามนโยบายและแผนรัฐบาล/แผนบูรณาการกลุ่มจังหวัด</t>
  </si>
  <si>
    <t>การบรรลุผลของตัววัดร่วม (7.5.1)</t>
  </si>
  <si>
    <r>
      <t xml:space="preserve">ตัวชี้วัดของการบรรลุความสำเร็จในกระบวนการที่ดำเนินการข้ามหลายหน่วยงาน (Joint KPI)
</t>
    </r>
    <r>
      <rPr>
        <i/>
        <sz val="10"/>
        <color rgb="FF0000FF"/>
        <rFont val="Prompt-Regular"/>
        <charset val="222"/>
      </rPr>
      <t>(โดยพิจารณาตัวชี้วัดจากความสอดคล้องตามพันธกิจหลักขององค์การแต่ในกรณีระบุตัวชี้วัด ITA จะไม่พิจารณาให้คะแนน)</t>
    </r>
  </si>
  <si>
    <t>ตัววัดผลกระทบจากการดำเนินการในภารกิจหลักที่มีต่อด้านเศรษฐกิจ (7.5.2)</t>
  </si>
  <si>
    <t>ตัววัดผลกระทบจากการดำเนินการในภารกิจหลักที่มีต่อด้านสังคม (7.5.3)</t>
  </si>
  <si>
    <t>ตัววัดผลกระทบจากการดำเนินการที่มีต่อด้านสาธารณสุข (7.5.4)</t>
  </si>
  <si>
    <t>ตัววัดผลกระทบจากการดำเนินการที่มีต่อด้านสิ่งแวดล้อม (7.5.5)</t>
  </si>
  <si>
    <t>หมวด 3 การให้ความสำคัญกับผู้รับบริการและผู้มีส่วนได้ส่วนเสีย</t>
  </si>
  <si>
    <t xml:space="preserve">3.1 ระบบข้อมูลและสารสนเทศที่ทันสมัยเพื่อการบริการและการเข้าถึง </t>
  </si>
  <si>
    <t>3.1.1 มีการรวบรวมข้อมูลและสารสนเทศที่เกี่ยวข้องกับความต้องการและความคาดหวังของผู้รับบริการ</t>
  </si>
  <si>
    <t>และผู้มีส่วนได้ส่วนเสียไว้ และจัดทำฐานข้อมูลสารสนเทศ</t>
  </si>
  <si>
    <t>1) มีวิธีการ/เครื่องมือในการรับฟังและเรียนรู้ความต้องการและความคาดหวัง</t>
  </si>
  <si>
    <t>ของผู้รับบริการและผู้มีส่วนได้ส่วนเสีย และจัดทำไว้เป็นฐานข้อมูลที่ชัดเจน</t>
  </si>
  <si>
    <t>2) มีการใช้เทคโนโลยีดิจิทัลหรือนวัตกรรมในการค้นหาความต้องการของผู้รับบริการ</t>
  </si>
  <si>
    <r>
      <t xml:space="preserve">และผู้มีส่วนได้ส่วนเสียอย่างทันการณ์ </t>
    </r>
    <r>
      <rPr>
        <sz val="10"/>
        <color rgb="FFFF0000"/>
        <rFont val="Prompt"/>
      </rPr>
      <t>*</t>
    </r>
  </si>
  <si>
    <t>3) มีการบูรณาการเชื่อมโยงข้อมูลสารสนเทศจากแหล่งอื่นกับข้อมูลสารสนเทศของ</t>
  </si>
  <si>
    <t>ผู้รับบริการและผู้มีส่วนได้ส่วนเสีย เพื่อให้ได้ข้อมูลเชิงลึกที่สามารถนำไปใช้วิเคราะห์</t>
  </si>
  <si>
    <t>คาดการณ์ได้อย่างถูกต้องแม่นยำและเป็นประโยขน์ต่อการพัฒนาการบริการ</t>
  </si>
  <si>
    <t>และกระบวนการดำเนินงานขององค์การ</t>
  </si>
  <si>
    <t>3.1.2 มีการวิเคราะห์แนวโน้มการเปลี่ยนแปลงรวมถึงความต้องการและความคาดหวังที่จะเกิดขึ้นของ</t>
  </si>
  <si>
    <t xml:space="preserve">ผู้รับบริการและผู้มีส่วนได้ส่วนเสีย </t>
  </si>
  <si>
    <t>1) มีการวิเคราะห์และจำแนกกลุ่มผู้รับบริการและผู้มีส่วนได้ส่วนเสียตาม</t>
  </si>
  <si>
    <t>ความต้องการเฉพาะกลุ่ม/เฉพาะบุคคล</t>
  </si>
  <si>
    <t>2) มีการวิเคราะห์แนวโน้มและความเปลี่ยนแปลงที่จะเกิดขึ้นกับผู้รับบริการและ</t>
  </si>
  <si>
    <t>ผู้มีส่วนได้ส่วนเสียที่อาจจะเกิดขึ้นในอนาคต</t>
  </si>
  <si>
    <t xml:space="preserve">3.2 การปรับปรุงและการสร้างนวัตกรรมการบริการและตอบสนองความต้องการ </t>
  </si>
  <si>
    <t>3.2.1 มีการทบทวนและปรับปรุงพัฒนาการบริการโดยใช้ข้อมูลและสารสนเทศ เพื่อตอบสนอง</t>
  </si>
  <si>
    <t>ความต้องการและความคาดหวังของผู้รับบริการและผู้มีส่วนได้ส่วนเสีย</t>
  </si>
  <si>
    <t>1) มีผลการทบทวนการบริการเพื่อตอบสนองความต้องการของกลุ่มผู้รับบริการ</t>
  </si>
  <si>
    <t>และผู้มีส่วนได้ส่วนเสียหลักขององค์การ</t>
  </si>
  <si>
    <t xml:space="preserve">2) มีผลการประเมินความพึงพอใจ/ความผูกพันของผู้รับบริการและผู้มีส่วนได้ส่วนเสีย </t>
  </si>
  <si>
    <t xml:space="preserve"> เพื่อนำข้อมูลไปใช้ปรับปรุงบริการ</t>
  </si>
  <si>
    <t>3) มีผลการวิเคราะห์เทียบเคียงการบริการเพื่อนำไปพัฒนาปรับปรุงการให้บริการที่ดีขึ้น</t>
  </si>
  <si>
    <t>4) มีนวัตกรรมที่เกิดขึ้นในช่วง 2 ปีที่ผ่านมาที่ตอบสนองความต้องการหรือมีการจัดทำ</t>
  </si>
  <si>
    <t xml:space="preserve">ข้อมูลประสบการณ์ของผู้รับบริการ ตั้งแต่ต้นน้ำจรดปลายน้ำ (Customer Journey) </t>
  </si>
  <si>
    <t>และได้นำไปปรับปรุงหรือพัฒนาบริการเพื่อตอบสนองความต้องการฯ</t>
  </si>
  <si>
    <t>3.2.2 มีการออกแบบบริการที่ตอบสนองความต้องการของผู้รับบริการเฉพาะกลุ่ม/เฉพาะบุคคล</t>
  </si>
  <si>
    <t>1) มีการนำข้อมูลมาใช้ออกแบบการให้บริการที่ตอบสนอง</t>
  </si>
  <si>
    <t>ความต้องการของผู้รับบริการเฉพาะกลุ่ม/เฉพาะบุคคล</t>
  </si>
  <si>
    <t>3.3 การมุ่งเน้นประชาชน</t>
  </si>
  <si>
    <t xml:space="preserve">3.3.1 มีการจัดกลไกการให้บริการที่สร้างความเท่าเทียมในการเข้าถึงบริการ ลดความเหลื่อมล้ำ </t>
  </si>
  <si>
    <t>และสะดวกแก่ทุกกลุ่ม</t>
  </si>
  <si>
    <t>1) มีผลการวิเคราะห์การให้บริการคำนึงถึงความแตกต่างและข้อจำกัดในการเข้าถึง</t>
  </si>
  <si>
    <t>ของกลุ่มต่าง ๆ</t>
  </si>
  <si>
    <t>2) มีรูปแบบและกลไกสนับสนุนการเข้าถึงบริการ เพื่อลดความเหลื่อมล้ำ และสะดวก</t>
  </si>
  <si>
    <t>แก่ทุกกลุ่ม</t>
  </si>
  <si>
    <t>3) มีช่องทางการสื่อสารเพื่อให้ผู้รับบริการสามารถขอรับคำแนะนำหรือความช่วยเหลือ</t>
  </si>
  <si>
    <t>ในการรับบริการได้อย่างเหมาะสม</t>
  </si>
  <si>
    <t>3.3.2 มีกระบวนการจัดการข้อร้องเรียนที่มีมาตรฐาน สามารถตอบสนองและแก้ไขปัญหาให้กับ</t>
  </si>
  <si>
    <t>ผู้รับบริการอย่างเชิงรุก รวดเร็ว และทันการณ์</t>
  </si>
  <si>
    <t>1) มีกระบวนการและแนวทางในการจัดการข้อร้องเรียนที่ชัดเจน</t>
  </si>
  <si>
    <t xml:space="preserve">2) มีผลการรวบรวมและวิเคราะห์ข้อมูล/สถิติการจัดการข้อร้องเรียน (ถ้ามี)  </t>
  </si>
  <si>
    <t>เพื่อการแสวงหาความร่วมมือ และโอกาสในการพัฒนาและแก้ไขข้อร้องเรียนในเชิงรุก</t>
  </si>
  <si>
    <t>3) มีการจัดการเครือข่ายความร่วมมือหน่วยงานที่เกี่ยวข้องในการจัดการและแก้ไขข้อร้องเรียน</t>
  </si>
  <si>
    <t>3.3.3 มีการบูรณาการการให้บริการดิจิทัลภาครัฐ สร้างคุณค่า ประโยชน์สุข และสร้างความผูกพัน</t>
  </si>
  <si>
    <t>1) มีการบูรณาการเชื่อมโยงเทคโนโลยีดิจิทัลภาครัฐในการให้บริการร่วมกับหน่วยงาน</t>
  </si>
  <si>
    <r>
      <t xml:space="preserve">ที่เกี่ยวข้อง  </t>
    </r>
    <r>
      <rPr>
        <sz val="10"/>
        <color rgb="FFFF0000"/>
        <rFont val="Prompt"/>
      </rPr>
      <t>*</t>
    </r>
  </si>
  <si>
    <t>ความพึงพอใจของกลุ่มลูกค้าหลัก (7.2.1)</t>
  </si>
  <si>
    <t>ตัวชี้วัดของการบรรลุผลลัพธ์ของความพึงพอใจของกลุ่มลูกค้าหลัก</t>
  </si>
  <si>
    <r>
      <t>นวัตกรรมการปรับปรุงการบริการ</t>
    </r>
    <r>
      <rPr>
        <sz val="10"/>
        <color rgb="FF0000FF"/>
        <rFont val="Prompt"/>
      </rPr>
      <t>*(หน่วยบริการ)</t>
    </r>
    <r>
      <rPr>
        <sz val="10"/>
        <color theme="1"/>
        <rFont val="Prompt"/>
      </rPr>
      <t xml:space="preserve"> (7.2.2)</t>
    </r>
  </si>
  <si>
    <t>ตัวชี้วัดของการบรรลุผลการพัฒนานวัตกรรมเพื่อปรับปรุงการบริการที่เกิดประโยชน์ต่อผู้รับบริการที่สามารถวัดผลได้</t>
  </si>
  <si>
    <t>(กรณี หน่วยงานนโยบาย สามารถเปลี่ยนชื่อตัวชี้วัดด้านล่างได้)</t>
  </si>
  <si>
    <r>
      <t>ร้อยละของการให้บริการที่ปรับสู่ดิจิทัลเต็มรูปแบบ</t>
    </r>
    <r>
      <rPr>
        <sz val="10"/>
        <color rgb="FF0000FF"/>
        <rFont val="Prompt-Regular"/>
        <charset val="222"/>
      </rPr>
      <t xml:space="preserve">** </t>
    </r>
  </si>
  <si>
    <t>การแก้ไขเรื่องร้องเรียน (7.2.3)</t>
  </si>
  <si>
    <t>ตัวชี้วัดของผลการดำเนินการแก้ไขเรื่องร้องเรียน</t>
  </si>
  <si>
    <r>
      <t>เครือข่ายความร่วมมือ</t>
    </r>
    <r>
      <rPr>
        <sz val="10"/>
        <color rgb="FF0000FF"/>
        <rFont val="Prompt"/>
      </rPr>
      <t>*(หน่วยงานนโยบาย)</t>
    </r>
    <r>
      <rPr>
        <sz val="10"/>
        <color theme="1"/>
        <rFont val="Prompt"/>
      </rPr>
      <t xml:space="preserve"> (7.2.4)</t>
    </r>
  </si>
  <si>
    <t>ตัวชี้วัดของผลสำเร็จการดำเนินการร่วมกับเครือข่ายความร่วมมือ</t>
  </si>
  <si>
    <t>(กรณี หน่วยงานบริการ สามารถเปลี่ยนชื่อตัวชี้วัดด้านล่างได้)</t>
  </si>
  <si>
    <r>
      <t xml:space="preserve">ร้อยละความสำเร็จของโครงการ/กิจกรรม ที่เกิดขึ้นจากความร่วมมือของเครือข่าย**
</t>
    </r>
    <r>
      <rPr>
        <i/>
        <sz val="10"/>
        <color rgb="FF0000FF"/>
        <rFont val="Prompt-Regular"/>
        <charset val="222"/>
      </rPr>
      <t>(โดยพิจารณาจากตัววัดที่สะท้อน Outcome หรือ Output ซึ่งควรสะท้อนให้เห็นผลสัมฤทธิ์ของเครือข่ายที่สำคัญอย่างน้อย 1 เครือข่าย ในการแก้ไขปัญหา/ความไม่พึงพอใจ/ความท้าทาย (ไม่แยกแต่ละเครือข่ายมาเป็นแต่ละตัวชี้วัดและรวมมีหลายตัววัด))</t>
    </r>
  </si>
  <si>
    <t>ร้อยละความสำเร็จของโครงการ/กิจกรรม ที่เกิดขึ้นจากความร่วมมือของเครือข่าย**
(โดยพิจารณาจากตัววัดที่สะท้อน Outcome หรือ Output ซึ่งควรสะท้อนให้เห็นผลสัมฤทธิ์ของเครือข่ายที่สำคัญอย่างน้อย 1 เครือข่าย ในการแก้ไขปัญหา/ความไม่พึงพอใจ/ความท้าทาย (ไม่แยกแต่ละเครือข่ายมาเป็นแต่ละตัวชี้วัดและรวมมีหลายตัววัด))</t>
  </si>
  <si>
    <t>ความเชื่อมั่นของกลุ่มผู้มีส่วนได้ส่วนเสียต่อการดำเนินของส่วนราชการ (7.2.5)</t>
  </si>
  <si>
    <t>ตัวชี้วัดของการสำรวจความเชื่อมั่นต่อผลการดำเนินการของส่วนราชการ</t>
  </si>
  <si>
    <t>หมวด 4 การวัด การวิเคราะห์ และการจัดการความรู้</t>
  </si>
  <si>
    <t>4.1 การใช้ฐานข้อมูลและการกำหนดตัววัดเพื่อการติดตามงานอย่างมีประสิทธิผล</t>
  </si>
  <si>
    <t xml:space="preserve">4.1.1 มีการรวบรวมและจัดการข้อมูลสารสนเทศและตัววัดที่สำคัญอย่างเป็นระบบให้มีความรวดเร็ว </t>
  </si>
  <si>
    <t>ถูกต้อง และเชื่อถือได้</t>
  </si>
  <si>
    <t>1) มีการวิเคราะห์และกำหนดรายการข้อมูลสารสนเทศและตัววัดที่สำคัญเพื่อใช้ประกอบ</t>
  </si>
  <si>
    <t>การตัดสินใจเชิงยุทธศาสตร์ กำกับติดตามการดำเนินงานในระดับองค์การ จนถึงระดับปฏิบัติการ</t>
  </si>
  <si>
    <t>2) มีการนำระบบเทคโนโลยีดิจิทัลในการรวบรวม ประมวลผล และนำเสนอข้อมูลสารสนเทศ</t>
  </si>
  <si>
    <t xml:space="preserve">4.1.2 มีการวิเคราะห์ข้อมูลสารสนเทศและตัววัดที่สำคัญเพื่อการทบทวนผลการดำเนินงาน </t>
  </si>
  <si>
    <t>แก้ไขปัญหาและปรับปรุงกระบวนการทำงาน และสนับสนุนการตัดสินใจ</t>
  </si>
  <si>
    <t>1) มีการวิเคราะห์ทบทวนข้อมูลสารสนเทศและตัววัดเพื่อประกอบการตัดสินใจ</t>
  </si>
  <si>
    <t>2) มีการนำเทคโนโลยีและเครื่องมือการวิเคราะห์และประมวลผลข้อมูลขนาดใหญ่เพื่อการทบทวน</t>
  </si>
  <si>
    <t>ผลการดำเนินงาน หาสาเหตุของปัญหา</t>
  </si>
  <si>
    <t>3) มีการเปรียบเทียบหรือเทียบเคียงข้อมูลผลการดำเนินงานกับคู่แข่งหรือคู่เทียบที่สำคัญ</t>
  </si>
  <si>
    <r>
      <t xml:space="preserve">เพื่อประกอบการตัดสินใจ </t>
    </r>
    <r>
      <rPr>
        <sz val="10"/>
        <color rgb="FFFF0000"/>
        <rFont val="Prompt"/>
      </rPr>
      <t>*</t>
    </r>
  </si>
  <si>
    <t>4) มีการวิเคราะห์และคาดการณ์สถานการณ์ความเปลี่ยนแปลงและแนวโน้มที่อาจจะเกิดขึ้น</t>
  </si>
  <si>
    <r>
      <t xml:space="preserve">ในอนาคตที่ได้รับจากข้อมูลสารสนเทศและตัววัดที่สำคัญ </t>
    </r>
    <r>
      <rPr>
        <sz val="10"/>
        <color rgb="FFFF0000"/>
        <rFont val="Prompt"/>
      </rPr>
      <t>*</t>
    </r>
  </si>
  <si>
    <t xml:space="preserve">5) มีการสร้างนวัตกรรมใหม่เกี่ยวกับแนวคิดการแก้ไขปัญหา ปรับปรุงกระบวนการทำงาน </t>
  </si>
  <si>
    <r>
      <t xml:space="preserve">จากการวิเคราะห์ทบทวนข้อมูลสารสนเทศและตัวชี้วัดที่สำคัญ </t>
    </r>
    <r>
      <rPr>
        <sz val="10"/>
        <color rgb="FFFF0000"/>
        <rFont val="Prompt"/>
      </rPr>
      <t>*</t>
    </r>
  </si>
  <si>
    <t xml:space="preserve">4.2 การบริหารจัดการข้อมูล สารสนเทศ การดูแลความเสี่ยงด้านข้อมูลและระบบความมั่นคงทางไซเบอร์ </t>
  </si>
  <si>
    <t>4.2.1 มีการบริหารจัดการข้อมูลและสารสนเทศให้มีคุณภาพและพร้อมใช้งาน</t>
  </si>
  <si>
    <t>1) มีแนวทางวิธีการในการตรวจสอบความถูกต้องของข้อมูลสารสนเทศที่สำคัญขององค์การ</t>
  </si>
  <si>
    <t xml:space="preserve">2) มีรูปแบบของข้อมูลที่มีความพร้อมสำหรับการจัดส่งหรือเชื่อมโยงกับหน่วยงานอื่น </t>
  </si>
  <si>
    <t>(Data Integration) ตามประเภท รูปแบบ และมาตรฐานของข้อมูลที่กำหนดไว้</t>
  </si>
  <si>
    <r>
      <t xml:space="preserve">ที่กำหนดไว้ </t>
    </r>
    <r>
      <rPr>
        <sz val="10"/>
        <color rgb="FFFF0000"/>
        <rFont val="Prompt"/>
      </rPr>
      <t>*</t>
    </r>
  </si>
  <si>
    <t>4.2.2 มีการจัดการด้านความมั่นคงปลอดภัยทางไซเบอร์และความเสี่ยงด้านข้อมูลอย่างมีประสิทธิผล</t>
  </si>
  <si>
    <t>1) มีการวิเคราะห์ ประเมินความเสี่ยงของระบบความปลอดภัยของข้อมูลทางไซเบอร์</t>
  </si>
  <si>
    <t>2) มีการกำหนดและบริหารธรรมาภิบาลข้อมูลภาครัฐที่เป็นไปตามมาตรฐานรัฐบาลดิจิทัล</t>
  </si>
  <si>
    <t>ว่าด้วยกรอบธรรมาภิบาลข้อมูลภาครัฐ</t>
  </si>
  <si>
    <t>3) มีการทบทวนและปรับปรุงระบบความปลอดภัย และมาตรการการป้องกันภัยของฐานข้อมูล</t>
  </si>
  <si>
    <r>
      <t xml:space="preserve">และระบบไซเบอร์ของส่วนราชการ </t>
    </r>
    <r>
      <rPr>
        <sz val="10"/>
        <color rgb="FFFF0000"/>
        <rFont val="Prompt"/>
      </rPr>
      <t>*</t>
    </r>
  </si>
  <si>
    <t>4) มีระบบและตัววัดที่มีความไวต่อการตรวจจับภัยจากระบบไซเบอร์ที่อาจจะเกิดขึ้นจาก</t>
  </si>
  <si>
    <r>
      <t xml:space="preserve">ผู้ใช้งานภายในและภายนอก </t>
    </r>
    <r>
      <rPr>
        <sz val="10"/>
        <color rgb="FFFF0000"/>
        <rFont val="Prompt"/>
      </rPr>
      <t>*</t>
    </r>
  </si>
  <si>
    <t xml:space="preserve">4.3 การใช้องค์ความรู้ของส่วนราชการในการแก้ปัญหา เรียนรู้ และเพื่อพัฒนาส่วนราชการ </t>
  </si>
  <si>
    <t xml:space="preserve">4.3.1 มีการใช้องค์ความรู้ในการแก้ไขปัญหา เรียนรู้ และพัฒนาส่วนราชการและสะดวกแก่ทุกกลุ่ม </t>
  </si>
  <si>
    <t>โดยมีการจัดการความรู้อย่างเป็นระบบ และเชื่อมโยงองค์ความรู้และข้อมูล</t>
  </si>
  <si>
    <t>ทั้งภายในและภายนอกองค์การเพื่อการแก้ไขปัญหาและสร้างนวัตกรรม</t>
  </si>
  <si>
    <t>- จัดการความรู้อย่างเป็นระบบเพื่อการเติบโตขององค์การ</t>
  </si>
  <si>
    <t xml:space="preserve">1) มีการวิเคราะห์และกำหนดองค์ความรู้ที่สำคัญและจำเป็นในการแก้ปัญหา เรียนรู้ </t>
  </si>
  <si>
    <t xml:space="preserve">และเพื่อการพัฒนาส่วนราชการ </t>
  </si>
  <si>
    <t>2) มีการจัดเก็บรวบรวมองค์ความรู้ สารสนเทศ และแนวปฏิบัติที่เป็นเลิศไว้อย่างเป็นระบบ</t>
  </si>
  <si>
    <t>3) มีการเชื่อมโยงองค์ความรู้ที่มีอยู่กับข้อมูล สารสนเทศ และองค์ความรู้อื่นจากภายในและ</t>
  </si>
  <si>
    <t xml:space="preserve">ภายนอกองค์การ  และมีเทคโนโลยีที่ใช้ในการจัดเก็บ รวบรวม บริหารจัดการองค์ความรู้ </t>
  </si>
  <si>
    <t>4) มีการต่อยอดองค์ความรู้และพัฒนาจนเกิดประโยชน์ต่อการทำงานส่งมอบคุณค่าแก่ประชาชน</t>
  </si>
  <si>
    <t>และส่วนราชการ และสร้างโอกาสทางนวัตกรรมที่ส่งผลต่ออนาคต/</t>
  </si>
  <si>
    <t>หรือพัฒนาจนเกิดเป็นแนวปฏิบัติที่เป็นเลิศ</t>
  </si>
  <si>
    <t>การนำ Best practices ไปขยายผลภายในองค์การ (7.4.2)</t>
  </si>
  <si>
    <t>ตัวชี้วัดที่แสดงถึงความสำเร็จของการเป็นต้นแบบของหน่วยงานที่เป็น Best practice และไปขยายผลในองค์การ/นอกองค์การ</t>
  </si>
  <si>
    <t>นวัตกรรมการปรับปรุงกระบวนการ* (7.6.3)</t>
  </si>
  <si>
    <r>
      <t>ผลการปรับปรุงกระบวนการจากการใช้เทคโนโลยีดิจิทัล</t>
    </r>
    <r>
      <rPr>
        <sz val="10"/>
        <color rgb="FFFF0000"/>
        <rFont val="Prompt"/>
      </rPr>
      <t>*</t>
    </r>
    <r>
      <rPr>
        <sz val="10"/>
        <color theme="1"/>
        <rFont val="Prompt"/>
      </rPr>
      <t xml:space="preserve"> </t>
    </r>
    <r>
      <rPr>
        <i/>
        <sz val="10"/>
        <color rgb="FF0000FF"/>
        <rFont val="Prompt"/>
      </rPr>
      <t>ตัวชี้วัดผลลัพธ์ของการปรับปรุงกระบวนการ และการบริการจากการใช้เทคโนโลยีดิจิทัลทั้งทางตรงและทางอ้อม เช่น ตัวชี้วัดด้านการเปิดข้อมูลการเชื่อมโยงข้อมูล การปรับปรุงบริการการให้บริการด้วยรูปแบบอิเล็กทรอนิกส์</t>
    </r>
  </si>
  <si>
    <r>
      <t>ผลการปรับปรุงกระบวนการจากการใช้เทคโนโลยีดิจิทัล</t>
    </r>
    <r>
      <rPr>
        <sz val="10"/>
        <color rgb="FFFF0000"/>
        <rFont val="Prompt"/>
      </rPr>
      <t xml:space="preserve">* </t>
    </r>
    <r>
      <rPr>
        <sz val="10"/>
        <color rgb="FF0000FF"/>
        <rFont val="Prompt"/>
      </rPr>
      <t>ตัวชี้วัดผลลัพธ์ของการปรับปรุงกระบวนการ และการบริการจากการใช้เทคโนโลยีดิจิทัลทั้งทางตรงและทางอ้อม เช่น ตัวชี้วัดด้านการเปิดข้อมูลการเชื่อมโยงข้อมูล การปรับปรุงบริการการให้บริการด้วยรูปแบบอิเล็กทรอนิกส์</t>
    </r>
  </si>
  <si>
    <t>หมวด 5 การมุ่งเน้นบุคลากร</t>
  </si>
  <si>
    <t>5.1 ระบบการจัดการบุคลากรตอบสนองยุทธศาสตร์และสร้างแรงจูงใจ</t>
  </si>
  <si>
    <t>5.1.1 มีการบริหารจัดการด้านกำลังคนที่ตอบสนองความต้องการและการเปลี่ยนแปลงขององค์การ</t>
  </si>
  <si>
    <t>1) มีการวิเคราะห์ความต้องการด้านขีดความสามารถและอัตรากำลังทั้งในปัจจุบัน</t>
  </si>
  <si>
    <t>และอนาคต เพื่อตอบสนองความต้องการ การเติบโต และรองรับการเปลี่ยนแปลง</t>
  </si>
  <si>
    <t>ที่สำคัญขององค์การ</t>
  </si>
  <si>
    <t>2) มีการจัดทำแผนกำลังคนที่ตอบสนองความต้องการ การเติบโต และการเปลี่ยนแปลง</t>
  </si>
  <si>
    <r>
      <t xml:space="preserve">ทักษะใหม่ขององค์การ </t>
    </r>
    <r>
      <rPr>
        <sz val="10"/>
        <color rgb="FFFF0000"/>
        <rFont val="Prompt"/>
      </rPr>
      <t>*</t>
    </r>
  </si>
  <si>
    <r>
      <t xml:space="preserve">3) มีการนำเทคโนโลยีดิจิทัลและนวัตกรรมมาใช้ส่งเสริมประสิทธิภาพการจัดการด้านบุคลากร </t>
    </r>
    <r>
      <rPr>
        <sz val="10"/>
        <color rgb="FFFF0000"/>
        <rFont val="Prompt"/>
      </rPr>
      <t>*</t>
    </r>
  </si>
  <si>
    <t>4) มีการเปิดให้บุคลากรได้มีส่วนในการวางเส้นทางความก้าวหน้าของตนเอง</t>
  </si>
  <si>
    <t>5) มีการประเมินประสิทธิผลการปฏิบัติงานของบุคลากร</t>
  </si>
  <si>
    <t>1) มีการจัดระบบสวัสดิการที่เหมาะสมกับความต้องการที่แตกต่างกันของกลุ่มบุคลากร</t>
  </si>
  <si>
    <t>2) มีการดำเนินการในการสร้างสภาพแวดล้อมการทำงานที่คล่องตัว ยืดหยุ่น และจูงใจ</t>
  </si>
  <si>
    <t>บุคลากรให้อยู่กับองค์การและสร้างผลงานที่ดี</t>
  </si>
  <si>
    <t>3) มีการสร้างนวัตกรรมการทำงานในรูปแบบใหม่ที่สร้างประสิทธิภาพสูงในการทำงาน</t>
  </si>
  <si>
    <t xml:space="preserve">5.2 วัฒนธรรมการทำงานที่ดี คล่องตัว รับผิดชอบ สู่การเกิดผลงานที่มีสมรรถนะสูง และนวัตกรรม </t>
  </si>
  <si>
    <t>5.2.1 มีการเสริมสร้างวัฒนธรรม และสภาพแวดล้อมในการทำงานที่ดีและเป็นมืออาชีพให้กับบุคลากร</t>
  </si>
  <si>
    <t xml:space="preserve">1) มีแผนงาน/กิจกรรมการเสริมสร้างวัฒนธรรม และสภาพแวดล้อม ที่เป็นมืออาชีพ </t>
  </si>
  <si>
    <t xml:space="preserve">ความคิดริเริ่มสร้างสรรค์ การสร้างความร่วมมือ ความเป็นเจ้าของ ความรับผิดชอบ </t>
  </si>
  <si>
    <r>
      <t xml:space="preserve">ให้กับบุคลากร และการเป็นองค์การที่มีความเข้าอกเข้าใจแก่ผู้ที่มารับบริการ (Empathy)  </t>
    </r>
    <r>
      <rPr>
        <sz val="10"/>
        <color rgb="FFFF0000"/>
        <rFont val="Prompt"/>
      </rPr>
      <t>*</t>
    </r>
  </si>
  <si>
    <t xml:space="preserve">2) มีการใช้เทคโนโลยีดิจิทัล และนวัตกรรมที่ช่วยส่งเสริมการทำงานที่รวดเร็ว คล่องตัว </t>
  </si>
  <si>
    <t>เชื่อมโยง ส่งเสริมประสิทธิภาพการทำงาน และเพิ่มโอกาสในการสร้างนวัตกรรม</t>
  </si>
  <si>
    <t xml:space="preserve">3) กลไกในการทำงานบนพื้นฐานของความร่วมมือกับเครือข่ายความร่วมมือภาครัฐ </t>
  </si>
  <si>
    <r>
      <t xml:space="preserve">ภาคเอกชน หรือภาคส่วนอื่น ๆ ในการทำงานเพื่อความเป็นองค์การที่มีสมรรถนะสูง </t>
    </r>
    <r>
      <rPr>
        <sz val="10"/>
        <color rgb="FFFF0000"/>
        <rFont val="Prompt"/>
      </rPr>
      <t>*</t>
    </r>
  </si>
  <si>
    <t>5.2.2 มีการเสริมสร้างความผูกพันให้เกิดขึ้นกับบุคลากร</t>
  </si>
  <si>
    <t>1) มีการค้นหาปัจจัยที่ส่งผลต่อความผูกพัน และข้อจำกัดในการทำงานของบุคลากร</t>
  </si>
  <si>
    <t>2) มีการส่งเสริมความผูกพันและความร่วมมือร่วมใจของบุคลากรที่สอดคล้องกับปัจจัย</t>
  </si>
  <si>
    <r>
      <t xml:space="preserve">ความผูกพันของกลุ่มต่าง ๆ </t>
    </r>
    <r>
      <rPr>
        <sz val="10"/>
        <color rgb="FFFF0000"/>
        <rFont val="Prompt"/>
      </rPr>
      <t>*</t>
    </r>
  </si>
  <si>
    <t>5.3 ระบบการพัฒนาและการเรียนรู้ของบุคลากร</t>
  </si>
  <si>
    <t xml:space="preserve">5.3.1 มีการพัฒนาบุคลากร ระบบการเรียนรู้ที่ตอบสนองความต้องการของส่วนราชการ ยุทธศาสตร์ </t>
  </si>
  <si>
    <t>และสมรรถนะหลักขององค์การ</t>
  </si>
  <si>
    <t xml:space="preserve">1) มีระบบการพัฒนาบุคลากรในด้าน </t>
  </si>
  <si>
    <t>(1) ความรู้ที่จำเป็นในการทำงานสมรรถนะ/ความรู้ที่เท่าทันการเปลี่ยนแปลง</t>
  </si>
  <si>
    <t>(2) ทักษะด้านดิจิทัล และ</t>
  </si>
  <si>
    <t>(3) คุณธรรม จริยธรรม (ระบุตัวอย่างให้ครบ 3 ด้าน)</t>
  </si>
  <si>
    <t xml:space="preserve">2) มีการเปิดโอกาสให้บุคลากรสามารถเข้าถึงการเรียนรู้การพัฒนาเพื่อความก้าวหน้า </t>
  </si>
  <si>
    <t>ของตนเอง</t>
  </si>
  <si>
    <t>3) มีการใช้เทคโนโลยีดิจิทัล หรือแพลตฟอร์มในการเรียนรู้ การแลกเปลี่ยน และการเข้าถึง</t>
  </si>
  <si>
    <r>
      <t xml:space="preserve">ฐานความรู้ด้วยตนเอง </t>
    </r>
    <r>
      <rPr>
        <sz val="10"/>
        <color rgb="FFFF0000"/>
        <rFont val="Prompt"/>
      </rPr>
      <t>*</t>
    </r>
  </si>
  <si>
    <r>
      <t xml:space="preserve">4) มีการพัฒนาทักษะการเป็นผู้นำในอนาคตให้กับบุคลากร เพื่อให้มีทักษะแก้ไขปัญหาที่ซับซ้อน  </t>
    </r>
    <r>
      <rPr>
        <sz val="10"/>
        <color rgb="FFFF0000"/>
        <rFont val="Prompt"/>
      </rPr>
      <t>*</t>
    </r>
  </si>
  <si>
    <t>นวัตกรรมที่เกิดจากบุคลากร (ผลการดำเนินการที่สำเร็จในปีที่ประเมิน) (7.3.1)</t>
  </si>
  <si>
    <t>ตัวชี้วัดของการพัฒนานวัตกรรมที่เกิดจากบุคลากรของหน่วยงาน</t>
  </si>
  <si>
    <t>การเรียนรู้และผลการพัฒนา (7.3.2)</t>
  </si>
  <si>
    <r>
      <t>ตัวชี้วัดของ</t>
    </r>
    <r>
      <rPr>
        <sz val="10"/>
        <color rgb="FFFF0000"/>
        <rFont val="Prompt-Regular"/>
        <charset val="222"/>
      </rPr>
      <t>ผล</t>
    </r>
    <r>
      <rPr>
        <sz val="10"/>
        <color theme="1"/>
        <rFont val="Prompt-Regular"/>
      </rPr>
      <t xml:space="preserve">การเรียนรู้และผลการพัฒนาบุคลากรของหน่วยงาน 
</t>
    </r>
    <r>
      <rPr>
        <i/>
        <sz val="10"/>
        <color rgb="FF0000FF"/>
        <rFont val="Prompt-Regular"/>
        <charset val="222"/>
      </rPr>
      <t>(โดยพิจารณาไม่ให้คะแนนในกรณี ตัวชี้วัดสะท้อนจำนวนคนเข้าอบรม)</t>
    </r>
  </si>
  <si>
    <t>ความก้าวหน้าและการก้าวขึ้นสู่ตำแหน่ง (7.3.3)</t>
  </si>
  <si>
    <t>ตัวชี้วัดที่แสดงถึงความก้าวหน้าของบุคลากรและความก้าวขึ้นสู่ตำแหน่ง</t>
  </si>
  <si>
    <t>ความผูกพันของบุคลากร (7.3.4)</t>
  </si>
  <si>
    <r>
      <t xml:space="preserve">ตัวชี้วัดที่สะท้อนด้านความผูกพันของบุคลากร </t>
    </r>
    <r>
      <rPr>
        <i/>
        <sz val="10"/>
        <color rgb="FF0000FF"/>
        <rFont val="Prompt-Regular"/>
        <charset val="222"/>
      </rPr>
      <t>(พิจารณาในระดับองค์การ)</t>
    </r>
  </si>
  <si>
    <t>หมวด 6 การมุ่งเน้นระบบปฏิบัติการ</t>
  </si>
  <si>
    <t>6.1 การออกแบบและการจัดการกระบวนการทำงานที่เชื่อมโยงตั้งแต่ต้นจนจบนำสู่ผลลัพธ์ที่ต้องการ</t>
  </si>
  <si>
    <t xml:space="preserve">6.1.1 มีการจัดการกระบวนการทำงานที่เชื่อมโยงตั้งแต่ต้นจนจบกระบวนการ แบบ end to end Process </t>
  </si>
  <si>
    <t>1) มีการออกแบบกระบวนการทำงานเชื่อมโยงต้ังแต่ต้นน้ำจรดปลายน้ำทั้งภายใน</t>
  </si>
  <si>
    <r>
      <t>และภายนอกองค์การ</t>
    </r>
    <r>
      <rPr>
        <sz val="10"/>
        <color rgb="FFFF0000"/>
        <rFont val="Prompt"/>
      </rPr>
      <t xml:space="preserve"> *</t>
    </r>
  </si>
  <si>
    <t>2) มีความเชื่อมโยง แลกเปลี่ยนข้อมูล สารสนเทศร่วมกันระหว่างหน่วยงาน</t>
  </si>
  <si>
    <t>ที่เกี่ยวข้องในกระบวนการทำงานตั้งแต่ต้นน้ำจรดปลายน้ำ</t>
  </si>
  <si>
    <t>3) มีการสร้างความร่วมมือของเครือข่ายภาครัฐ ภาคเอกชน และภาคส่วนอื่น โดยการบูรณาการ</t>
  </si>
  <si>
    <t>กระบวนการทำงานและเกิดผลลัพธ์เป้าหมายเดียวกัน</t>
  </si>
  <si>
    <t>6.1.2 มีการติดตามควบคุมกระบวนการในมิติต่างๆ เพื่อให้เกิดมาตรฐานการทำงานที่มีประสิทธิภาพ</t>
  </si>
  <si>
    <t>และประสิทธิผลของการส่งมอบผลผลิตที่มีคุณค่า</t>
  </si>
  <si>
    <t>1) มีการติดตามควบคุมกระบวนการโดยใช้ข้อมูล ตัวชี้วัด และมาตรฐานการทำงาน</t>
  </si>
  <si>
    <t>ในมิติต่างๆ</t>
  </si>
  <si>
    <r>
      <t xml:space="preserve">2) มีการใช้เทคโนโลยีดิจิทัลในการติดตามควบคุมเพื่อเพิ่มประสิทธิภาพของกระบวนการ </t>
    </r>
    <r>
      <rPr>
        <sz val="10"/>
        <color rgb="FFFF0000"/>
        <rFont val="Prompt"/>
      </rPr>
      <t>*</t>
    </r>
  </si>
  <si>
    <t>อธิบายการดำเนินงานโดยสังเขป (ไม่เกิน 2,000 อักขระ)</t>
  </si>
  <si>
    <t xml:space="preserve">6.2 การสร้างนวัตกรรมในการปรับปรุงผลผลิต กระบวนการ การบริการ </t>
  </si>
  <si>
    <t>6.2.1 มีการทบทวนเพื่อพัฒนา ปรับปรุง และสร้างนวัตกรรมในผลผลิต กระบวนการ การบริการ</t>
  </si>
  <si>
    <t>1) มีการวิเคราะห์ทบทวนเพื่อแสวงหาแนวทางในการปรับปรุงและพัฒนากระบวนการหลัก</t>
  </si>
  <si>
    <t>และกระบวนการสนับสนุนขององค์การ</t>
  </si>
  <si>
    <t>2) มีการพัฒนาและปรับปรุงผลผลิต บริการ และกระบวนการ ของกระบวนการหลัก</t>
  </si>
  <si>
    <t>และกระบวนการสนับสนุน</t>
  </si>
  <si>
    <r>
      <t xml:space="preserve">3) มีการลดต้นทุนและ/หรือเพิ่มผลิตภาพของกระบวนการหลักและกระบวนการสนับสนุน  </t>
    </r>
    <r>
      <rPr>
        <sz val="10"/>
        <color rgb="FFFF0000"/>
        <rFont val="Prompt"/>
      </rPr>
      <t>*</t>
    </r>
  </si>
  <si>
    <t xml:space="preserve">4) มีการนำเทคโนโลยีและนวัตกรรมในการพัฒนาและปรับปรุงผลผลิต บริการ และกระบวนการ </t>
  </si>
  <si>
    <r>
      <t xml:space="preserve">ของกระบวนการหลักและกระบวนการสนับสนุน </t>
    </r>
    <r>
      <rPr>
        <sz val="10"/>
        <color rgb="FFFF0000"/>
        <rFont val="Prompt"/>
      </rPr>
      <t>*</t>
    </r>
  </si>
  <si>
    <t>5) มีการสร้างนวัตกรรมภาครัฐที่เกิดขึ้นจากความร่วมมือของหลายภาคส่วนเข้ามามีส่วนร่วม</t>
  </si>
  <si>
    <r>
      <t xml:space="preserve">เพื่อการแก้ไขปัญหา และสร้างผลกระทบสูง </t>
    </r>
    <r>
      <rPr>
        <sz val="10"/>
        <color rgb="FFFF0000"/>
        <rFont val="Prompt"/>
      </rPr>
      <t>*</t>
    </r>
  </si>
  <si>
    <t xml:space="preserve">6.3 การมุ่งเน้นประสิทธิผล ทั้งองค์กร และผลกระทบต่อยุทธศาสตร์ประเทศ </t>
  </si>
  <si>
    <t>6.3.1 มีการมุ่งเน้นประสิทธิผลที่ส่งผลกระทบสูง</t>
  </si>
  <si>
    <t>1) มีระบบงานที่มีการบูรณาการกระบวนการดำเนินงาน ข้อมูลร่วมกันระหว่างเครือข่าย</t>
  </si>
  <si>
    <t xml:space="preserve">หน่วยงานที่เกี่ยวข้องเพื่อสร้างผลกระทบสูงต่อยุทธศาสตร์ชาติ การสร้างความยั่งยืน </t>
  </si>
  <si>
    <r>
      <t xml:space="preserve">และขีดความสามารถทางการแข่งขัน </t>
    </r>
    <r>
      <rPr>
        <sz val="10"/>
        <color rgb="FFFF0000"/>
        <rFont val="Prompt"/>
      </rPr>
      <t>*</t>
    </r>
  </si>
  <si>
    <t>6.3.2 มีการจัดการเพื่อรับมือกับภัยพิบัติและภาวะฉุกเฉิน</t>
  </si>
  <si>
    <t>1) มีการวิเคราะห์และประเมินความเสี่ยงด้านภัยพิบัติและภาวะฉุกเฉินที่อาจเกิดขึ้น</t>
  </si>
  <si>
    <t>กับองค์การ</t>
  </si>
  <si>
    <t>2) มีแผนงานและมาตรการเตรียมการเชิงรุกเพื่อลดผลกระทบจากความเสี่ยง และจัดการ</t>
  </si>
  <si>
    <t>ด้านภัยพิบัติและภาวะฉุกเฉิน</t>
  </si>
  <si>
    <t>ต้นทุนที่ลดลงในภาพรวม (7.6.1)</t>
  </si>
  <si>
    <t>ตัวชี้วัดของการลดต้นทุนทั้งในระดับกระบวนการอันเกิดจากการปรับปรุงงาน และการนำเทคโนโลยีดิจิทัลมาใช้ เพื่อลดต้นทุนในการทำงาน เช่น ต้นทุนที่ลดลงจากการใช้เทคโนโลยีดิจิทัล</t>
  </si>
  <si>
    <t>ประสิทธิผลการเตรียมพร้อมและการบรรเทาผลกระทบด้านภัยพิบัติต่าง ๆ (7.6.2)</t>
  </si>
  <si>
    <t>ตัวชี้วัดของผลสำเร็จการดำเนินการเตรียมพร้อมและการบรรเทาผลกระทบด้านภัยพิบัติต่าง ๆ</t>
  </si>
  <si>
    <t>ประสิทธิผลของกระบวนการ* (7.6.4)</t>
  </si>
  <si>
    <r>
      <t xml:space="preserve">ตัวชี้วัดที่แสดงถึงประสิทธิผลของการจัดการกระบวนการ 
</t>
    </r>
    <r>
      <rPr>
        <i/>
        <sz val="10"/>
        <color rgb="FF0000FF"/>
        <rFont val="Prompt-Regular"/>
        <charset val="222"/>
      </rPr>
      <t>(โดยพิจารณาความสอดคล้องกับพันธกิจหลักขององค์การ)</t>
    </r>
  </si>
  <si>
    <r>
      <t>ร้อยละของชุดข้อมูลดิจิทัลที่เปิดเผยต่อสาธารณะ (Open Data)</t>
    </r>
    <r>
      <rPr>
        <sz val="10"/>
        <color rgb="FF0000FF"/>
        <rFont val="Prompt-Regular"/>
        <charset val="222"/>
      </rPr>
      <t>**</t>
    </r>
    <r>
      <rPr>
        <i/>
        <sz val="10"/>
        <color rgb="FF0000FF"/>
        <rFont val="Prompt-Regular"/>
        <charset val="222"/>
      </rPr>
      <t xml:space="preserve"> (กรณี ในปี 65-67 ตัววัดบังคับได้ร้อยละ 100 สามารถเปลี่ยนตัวชี้วัดแทนช่องนี้ได้ ทั้งนี้ โปรดศึกษารายละเอียดเงื่อนไขในคู่มือการประเมิน PMQA 4.0 (KPI) 2568 หน้า 99) </t>
    </r>
  </si>
  <si>
    <t xml:space="preserve">ร้อยละของชุดข้อมูลดิจิทัลที่เปิดเผยต่อสาธารณะ (Open Data)** (กรณี ในปี 65-67 ตัววัดบังคับได้ร้อยละ 100 สามารถเปลี่ยนตัวชี้วัดแทนช่องนี้ได้ ทั้งนี้ โปรดศึกษารายละเอียดเงื่อนไขในคู่มือการประเมิน PMQA 4.0 (KPI) 2568 หน้า 99) </t>
  </si>
  <si>
    <r>
      <t>ร้อยละของฐานข้อมูลที่ได้รับการพัฒนาในรูปแบบ Digitized</t>
    </r>
    <r>
      <rPr>
        <sz val="10"/>
        <color rgb="FF0000FF"/>
        <rFont val="Prompt-Regular"/>
        <charset val="222"/>
      </rPr>
      <t>**</t>
    </r>
    <r>
      <rPr>
        <i/>
        <sz val="10"/>
        <color rgb="FF0000FF"/>
        <rFont val="Prompt-Regular"/>
        <charset val="222"/>
      </rPr>
      <t xml:space="preserve"> (กรณี ในปี 65-67 ตัววัดบังคับได้ร้อยละ 100 สามารถเปลี่ยนตัวชี้วัดแทนช่องนี้ได้ ทั้งนี้ โปรดศึกษารายละเอียดเงื่อนไขในคู่มือการประเมิน PMQA 4.0 (KPI) 2568 หน้า 99) </t>
    </r>
  </si>
  <si>
    <t>สรุปผลการประเมิน</t>
  </si>
  <si>
    <t>Fail</t>
  </si>
  <si>
    <t>Sig</t>
  </si>
  <si>
    <t>คะแนนการประเมินผล</t>
  </si>
  <si>
    <t>คะแนน</t>
  </si>
  <si>
    <t>หมวด 1</t>
  </si>
  <si>
    <t>หมวด 2</t>
  </si>
  <si>
    <t>หมวด 3</t>
  </si>
  <si>
    <t>หมวด 4</t>
  </si>
  <si>
    <t>หมวด 5</t>
  </si>
  <si>
    <t>หมวด 6</t>
  </si>
  <si>
    <t>หมวด 7</t>
  </si>
  <si>
    <t>หมวด 7 ผลลัพธ์การดำเนินงาน</t>
  </si>
  <si>
    <t>หน่วยงาน</t>
  </si>
  <si>
    <t>คำอธิบาย</t>
  </si>
  <si>
    <t>หน่วยงานควรตั้งชื่อไฟล์ให้สอดคล้องกับข้อมูลที่ใช้แนบเป็นหลักฐาน และไม่ควรตั้งชื่อไฟล์ยาวเกินไป" กรณีหน่วยงานแนบไฟล์หลักฐานที่มีจำนวนหลายหน้า ควรระบุข้อมูลที่ต้องการให้ผู้ตรวจอ่านอย่างชัดเจน (เช่น ใส่เลขหน้าที่ชื่อไฟล์ หรือทำ Hilight ประเด็นที่ต้องการให้เห็น) ทั้งนี้ หากไม่ระบุมาผู้ตรวจมีโอกาสที่จะไม่เปิดอ่านได้ เนื่องจากมีระยะเวลาการตรวจที่จำกัด</t>
  </si>
  <si>
    <t>หมวด</t>
  </si>
  <si>
    <t>ประเด็นการพิจารณา</t>
  </si>
  <si>
    <t>ประเด็นย่อย</t>
  </si>
  <si>
    <t>ข้อคำถาม</t>
  </si>
  <si>
    <t>ชื่อเอกสารหลักฐาน (เตรียมแนบในระบบฯ)</t>
  </si>
  <si>
    <t>ตัวอย่างชื่อเอกสารหลักฐาน</t>
  </si>
  <si>
    <t>ลักษณะสำคัญองค์การ</t>
  </si>
  <si>
    <t>0.0 ลักษณะสำคัญองค์กร</t>
  </si>
  <si>
    <t>แบบฟอร์มการประเมินสถานะการเป็นระบบราชการ 4.0</t>
  </si>
  <si>
    <t>0.1 แบบฟอร์มการประเมินสถานะการเป็นระบบราชการ 4.0</t>
  </si>
  <si>
    <t>1.1.1 ทิศทางองค์การเพื่อการบรรลุพันธกิจของส่วนราชการ มุ่งเน้นประโยชน์สุขประชาชนและ การบรรลุยุทธศาสตร์ชาติรวมถึงการสร้างขีดความสามารถในการแข่งขันของประเทศ เป็นการวิเคราะห์ข้อมูลเพื่อกำหนดทิศทางขององค์การ โดยมุ่งเน้นประเด็นสถานการณ์การเปลี่ยนแปลงที่สำคัญที่มีผลกระทบต่อองค์การ</t>
  </si>
  <si>
    <t>3) วิเคราะห์และสำรวจบริบทความเปลี่ยนแปลงในอนาคตที่สำคัญที่อาจส่งผลกระทบต่อองค์การ (Foresight Factor) *</t>
  </si>
  <si>
    <t>1.1.1.1 Foresight Factor</t>
  </si>
  <si>
    <t>3) มีการจัดทำแผนงานบูรณาการร่วมกันระหว่างหน่วยงานที่เกี่ยวข้องและเครือข่าย เพื่อการบรรลุเป้าหมายร่วมกัน และแสดงผลการดำเนินงาน เพื่อที่จะสร้างประโยชน์ที่มุ่งเน้นประชาชน บรรลุยุทธศาสตร์ชาติ  และสร้างขีดความสามารถในการแข่งขัน *</t>
  </si>
  <si>
    <t>1.1.2.1 แผนงานบูรณาการ</t>
  </si>
  <si>
    <t>1.2 ระบบการกำกับดูแลที่มีประสิทธิภาพและสร้างความโปร่งใส</t>
  </si>
  <si>
    <t>5) มีการใช้เทคโนโลยีดิจิทัลในการกำกับดูแล ตรวจจับ ค้นหาประเด็นความเสี่ยง และตรวจสอบการทุจริตและประพฤติมิชอบในเชิงรุก *</t>
  </si>
  <si>
    <t>1.2.1.1 เทคโนโลยีดิจิทัลกำกับดูแล</t>
  </si>
  <si>
    <t>1.3 คํานึงถึงผลกระทบต่อสังคมและการมุ่งเน้นให้เกิดผลลัพธ์ </t>
  </si>
  <si>
    <t>1.3.1 การจัดการความเสี่ยงด้านผลกระทบเชิงลบ และความกังวลของสาธารณะต่อการดำเนินการของโครงการ การปฏิบัติงาน  และยุทธศาสตร์ของส่วนราชการ</t>
  </si>
  <si>
    <t>2) วิเคราะห์ คาดการณ์ผลกระทบและความเปลี่ยนแปลงจากการดำเนินงานที่มีต่อสาธารณะ เพื่อป้องกันและวางมาตรการ และดำเนินการเชิงรุก *</t>
  </si>
  <si>
    <t>1.3.1.1 ผลวิเคราะห์คาดการณ์</t>
  </si>
  <si>
    <t>5) มีการดำเนินแผนงานโครงการที่สร้างผลกระทบต่อสังคม การสร้างความยั่งยืนและความเปลี่ยนแปลงในวงกว้างโดยใช้ความร่วมมือภายในและภายนอกส่วนราชการ *</t>
  </si>
  <si>
    <t>1.3.1.2 แผนงานโครงการที่สร้างผลกระทบต่อสังคม</t>
  </si>
  <si>
    <t>2.1 แผนยุทธศาสตร์ที่ตอบสนองความท้าทายและสร้างนวัตกรรมเพื่อการเปลี่ยนแปลง </t>
  </si>
  <si>
    <t xml:space="preserve">2.1.1 แผนยุทธศาสตร์ที่ตอบสนองสภาพแวดล้อมและความเปลี่ยนปลงเพื่อขับเคลื่อนขีดความสามารถทางการแข่งขัน โดยมีการใช้ข้อมูลที่สำคัญในการจัดทำแผนยุทธศาสตร์ และจัดการความเสี่ยงที่อาจส่งผลกระทบต่อแผนยุทธศาสตร์ </t>
  </si>
  <si>
    <t>2.1.1.1 แผนสร้างขีดความสามารถทางการแข่งขันของประเทศ</t>
  </si>
  <si>
    <t>2.1.1.2 แผนยุทธศาสตร์ขับเคลื่อนสู่องค์การดิจิทัลและสร้างนวัตกรรม</t>
  </si>
  <si>
    <t>2.2 การขับเคลื่อนเป้าหมายยุทธศาสตร์ทั้งระยะสั้นและระยะยาว สอดคล้องพันธกิจและยุทธศาสตร์ประเทศ </t>
  </si>
  <si>
    <t>2.2.2.1 แผนปฏิบัติการขับเคลื่อนสู่องค์การดิจิทัล</t>
  </si>
  <si>
    <t>5) แผนงานการขับเคลื่อนรูปแบบการทำงานแบบเครือข่ายความร่วมมือภาครัฐ ภาคเอกชน และภาคส่วนอื่นๆ ในการขับเคลื่อนยุทธศาสตร์ร่วมกัน *</t>
  </si>
  <si>
    <t>2.2.2.2 แผนงานขับเคลื่อนการทำงานเครือข่าย</t>
  </si>
  <si>
    <t>2.3 การติดตามการเปลี่ยนแปลง การปรับแผน และการรายงานผล </t>
  </si>
  <si>
    <t>2.3.1 มีการติดตามผลการดำเนินงานตามแผนยุทธศาสตร์ แผนการดำเนินงาน แผนปฏิบัติการทั้งระยะสั้นและระยะยาวตามกรอบระยะเวลาที่กำหนด</t>
  </si>
  <si>
    <t>2) ใช้ระบบเทคโนโลยีดิจิทัลที่ใช้ในการติดตามผลการดำเนินงานตามแผนยุทธศาสตร์  แผนงานโครงการ แผนปฏิบัติการ และตัวชี้วัดที่สำคัญ *</t>
  </si>
  <si>
    <t>2.3.1.1 ระบบเทคโนโลยีดิจิทัลติดตามผลดำเนินงาน</t>
  </si>
  <si>
    <t>2.3.2 มีการวิเคราะห์คาดการณ์ผลการดำเนินงานที่อาจจะเกิดขึ้นเพื่อนำมาใช้ประกอบการตัดสินใจอย่างทันการณ์</t>
  </si>
  <si>
    <t>2) มีการนำระบบเทคโนโลยีดิจิทัลมาใช้ในการวิเคราะห์ข้อมูลขนาดใหญ่ และคาดการณ์ผลการดำเนินงานที่อาจจะเกิดขึ้น *</t>
  </si>
  <si>
    <t>2.3.2.1 ระบบเทคโนโลยีดิจิทัลวิเคราะห์และคาดการณ์</t>
  </si>
  <si>
    <t>3) มีการวิเคราะห์ผลกระทบที่มีต่อเศรษฐกิจ สังคม สาธารณสุข สิ่งแวดล้อม ในทางตรงและทางอ้อม และการสร้างขีดความสามารถทางการแข่งขัน *</t>
  </si>
  <si>
    <t>2.3.2.2 ผลการวิเคราะห์ผลกระทบและสร้างขีดความสามารถทางการแข่งขัน</t>
  </si>
  <si>
    <t>1) มีการบูรณาการเชื่อมโยงเทคโนโลยีดิจิทัลภาครัฐในการให้บริการร่วมกับหน่วยงานที่เกี่ยวข้อง *</t>
  </si>
  <si>
    <t>3.3.3.1 การบูรณาการเชื่อมโยงเทคโนโลยีดิจิทัลภาครัฐ</t>
  </si>
  <si>
    <t>4.1.2 มีการวิเคราะห์ข้อมูลสารสนเทศและตัววัดที่สำคัญเพื่อการทบทวนผลการดำเนินงานแก้ไขปัญหาและปรับปรุงกระบวนการทำงาน และสนับสนุนการตัดสินใจ</t>
  </si>
  <si>
    <t>3) มีการเปรียบเทียบหรือเทียบเคียงข้อมูลผลการดำเนินงานกับคู่แข่งหรือคู่เทียบที่สำคัญเพื่อประกอบการตัดสินใจ *</t>
  </si>
  <si>
    <t>4.1.2.1 ผลเทียบเคียงข้อมูล</t>
  </si>
  <si>
    <t>4) มีการวิเคราะห์และคาดการณ์สถานการณ์ความเปลี่ยนแปลงและแนวโน้มที่อาจจะเกิดขึ้นในอนาคตที่ได้รับจากข้อมูลสารสนเทศและตัววัดที่สำคัญ *</t>
  </si>
  <si>
    <t>4.1.2.2 ผลวิเคราะห์และคาดการณ์สถานการณ์</t>
  </si>
  <si>
    <t>5) มีการสร้างนวัตกรรมใหม่เกี่ยวกับแนวคิดการแก้ไขปัญหา ปรับปรุงกระบวนการทำงาน จากการวิเคราะห์ทบทวนข้อมูลสารสนเทศและตัวชี้วัดที่สำคัญ *</t>
  </si>
  <si>
    <t>4.1.2.3 นวัตกรรมแก้ไขปัญหา ปรับปรุงกระบวนการทำงาน</t>
  </si>
  <si>
    <t>4.2 การบริหารจัดการข้อมูล สารสนเทศ การดูแลความเสี่ยงด้านข้อมูลและระบบความมั่นคงทางไซเบอร์ </t>
  </si>
  <si>
    <t>4.2.1.1 Open Data</t>
  </si>
  <si>
    <t>3) มีการทบทวนและปรับปรุงระบบความปลอดภัย และมาตรการการป้องกันภัยของฐานข้อมูลและระบบไซเบอร์ของส่วนราชการ *</t>
  </si>
  <si>
    <t>4.2.2.1 ผลทบทวนและปรับปรุงระบบความปลอดภัยระบบไซเบอร์</t>
  </si>
  <si>
    <t>4) มีระบบและตัววัดที่มีความไวต่อการตรวจจับภัยจากระบบไซเบอร์ที่อาจจะเกิดขึ้นจากผู้ใช้งานภายในและภายนอก *</t>
  </si>
  <si>
    <t>4.2.2.2 ระบบและตัววัดตรวจจับภัยจากระบบไซเบอร์</t>
  </si>
  <si>
    <t>4.3 การใช้องค์ความรู้ของส่วนราชการในการแก้ปัญหา เรียนรู้ และเพื่อพัฒนาส่วนราชการ</t>
  </si>
  <si>
    <t>4.3.1 มีการใช้องค์ความรู้ในการแก้ไขปัญหา เรียนรู้ และพัฒนาส่วนราชการและสะดวกแก่ทุกกลุ่ม โดยมีการจัดการความรู้อย่างเป็นระบบ และเชื่อมโยงองค์ความรู้และข้อมูลทั้งภายในและภายนอกองค์การเพื่อการแก้ไขปัญหาและสร้างนวัตกรรม</t>
  </si>
  <si>
    <t>3) มีการเชื่อมโยงองค์ความรู้ที่มีอยู่กับข้อมูล สารสนเทศ และองค์ความรู้อื่นจากภายในและภายนอกองค์การ  และมีเทคโนโลยีที่ใช้ในการจัดเก็บ รวบรวม บริหารจัดการองค์ความรู้เพื่อใช้ปฏิบัติงาน *</t>
  </si>
  <si>
    <t>4.3.1.1 เทคโนโลยีจัดเก็บ รวบรวม บริหารจัดการองค์ความรู้</t>
  </si>
  <si>
    <t>2) มีการจัดทำแผนกำลังคนที่ตอบสนองความต้องการ การเติบโต และการเปลี่ยนแปลงทักษะใหม่ขององค์การ *</t>
  </si>
  <si>
    <t>5.1.1.1 แผนกำลังคน</t>
  </si>
  <si>
    <t>3) มีการนำเทคโนโลยีดิจิทัลและนวัตกรรมมาใช้ส่งเสริมประสิทธิภาพการจัดการด้านบุคลากร *</t>
  </si>
  <si>
    <t>5.2 วัฒนธรรมการทำงานที่ดี คล่องตัว รับผิดชอบ สู่การเกิดผลงานที่มีสมรรถนะสูง และนวัตกรรม </t>
  </si>
  <si>
    <t>1) มีแผนงาน/กิจกรรมการเสริมสร้างวัฒนธรรม และสภาพแวดล้อม ที่เป็นมืออาชีพ ความคิดริเริ่มสร้างสรรค์ การสร้างความร่วมมือ ความเป็นเจ้าของ ความรับผิดชอบ ให้กับบุคลากร และการเป็นองค์การที่มีความเข้าอกเข้าใจแก่ผู้ที่มารับบริการ (Empathy)  *</t>
  </si>
  <si>
    <t>5.2.1.1 แผน_กิจกรรมสร้างวัฒนธรรม</t>
  </si>
  <si>
    <t>3) กลไกในการทำงานบนพื้นฐานของความร่วมมือกับเครือข่ายความร่วมมือภาครัฐ ภาคเอกชน หรือภาคส่วนอื่น ๆ ในการทำงานเพื่อความเป็นองค์การที่มีสมรรถนะสูง *</t>
  </si>
  <si>
    <t>5.2.1.2 กลไกการทำงานเครือข่าย</t>
  </si>
  <si>
    <t>5.2.2.1 แนวทางส่งเสริมความผูกพันบุคลากร</t>
  </si>
  <si>
    <t>5.3.1 มีการพัฒนาบุคลากร ระบบการเรียนรู้ที่ตอบสนองความต้องการของส่วนราชการ ยุทธศาสตร์ และสมรรถนะหลักขององค์การ</t>
  </si>
  <si>
    <t>3) มีการใช้เทคโนโลยีดิจิทัล หรือแพลตฟอร์มในการเรียนรู้ การแลกเปลี่ยน และการเข้าถึงฐานความรู้ด้วยตนเอง *</t>
  </si>
  <si>
    <t>5.3.1.1 เทคโนโลยีดิจิทัล_แพลตฟอร์มการเรียนรู้</t>
  </si>
  <si>
    <t>4) มีการพัฒนาทักษะการเป็นผู้นำในอนาคตให้กับบุคลากร เพื่อให้มีทักษะแก้ไขปัญหาที่ซับซ้อน  *</t>
  </si>
  <si>
    <t>5.3.1.2 การพัฒนาทักษะผู้นำ</t>
  </si>
  <si>
    <t>6.1.1 มีการจัดการกระบวนการทำงานที่เชื่อมโยงตั้งแต่ต้นจนจบกระบวนการ แบบ end to end Process </t>
  </si>
  <si>
    <t>1) มีการออกแบบกระบวนการทำงานเชื่อมโยงตั้งแต่ต้นน้ำจรดปลายน้ำทั้งภายในและภายนอกองค์การ *</t>
  </si>
  <si>
    <t>6.1.1.1การออกแบบ end to end Process </t>
  </si>
  <si>
    <t>6.1.2 มีการติดตามควบคุมกระบวนการในมิติต่างๆ เพื่อให้เกิดมาตรฐานการทำงานที่มีประสิทธิภาพและประสิทธิผลของการส่งมอบผลผลิตที่มีคุณค่า</t>
  </si>
  <si>
    <t>2) มีการใช้เทคโนโลยีดิจิทัลในการติดตามควบคุมเพื่อเพิ่มประสิทธิภาพของกระบวนการ *</t>
  </si>
  <si>
    <t>6.1.2.1 การติดตามควบคุมกระบวนการ</t>
  </si>
  <si>
    <t>6.2 การสร้างนวัตกรรมในการปรับปรุงผลผลิต กระบวนการ การบริการ </t>
  </si>
  <si>
    <t>3) มีการลดต้นทุนและ/หรือเพิ่มผลิตภาพของกระบวนการหลักและกระบวนการสนับสนุน *</t>
  </si>
  <si>
    <t>6.2.1.1 การลดต้นทุนและเพิ่มผลิตภาพของกระบวนการ</t>
  </si>
  <si>
    <t>4) มีการนำเทคโนโลยีและนวัตกรรมในการพัฒนาและปรับปรุงผลผลิต บริการ และกระบวนการ ของกระบวนการหลักและกระบวนการสนับสนุน *</t>
  </si>
  <si>
    <t>6.2.1.2 เทคโนโลยีและนวัตกรรมปรับปรุงกระบวนการ</t>
  </si>
  <si>
    <t>5) มีการสร้างนวัตกรรมภาครัฐที่เกิดขึ้นจากความร่วมมือของหลายภาคส่วนเข้ามามีส่วนร่วม เพื่อการแก้ไขปัญหา และสร้างผลกระทบสูง *</t>
  </si>
  <si>
    <t>6.2.1.3 นวัตกรรมความร่วมมือ</t>
  </si>
  <si>
    <t>6.3 การมุ่งเน้นประสิทธิผล ทั้งองค์กร และผลกระทบต่อยุทธศาสตร์ประเทศ </t>
  </si>
  <si>
    <t>1) มีระบบงานที่มีการบูรณาการกระบวนการดำเนินงาน ข้อมูลร่วมกันระหว่างเครือข่ายหน่วยงานที่เกี่ยวข้องเพื่อสร้างผลกระทบสูงต่อยุทธศาสตร์ชาติ การสร้างความยั่งยืน และขีดความสามารถทางการแข่งขัน *</t>
  </si>
  <si>
    <t>6.3.1.1 ระบบงานที่มีการบูรณาการกระบวนการดำเนินการ</t>
  </si>
  <si>
    <t>กรณีค่ามากดี</t>
  </si>
  <si>
    <t>กรณีค่าน้อยดี</t>
  </si>
  <si>
    <t>ค่าเฉลี่ย 2 ปีย้อนหลัง</t>
  </si>
  <si>
    <t>J6="ค่าเป้าหมายไม่ท้าทาย"</t>
  </si>
  <si>
    <t>J6&lt;100.00%</t>
  </si>
  <si>
    <t>OR(J6=100.00%,AND(100.00%&lt;J6,J6&lt;104.99%))</t>
  </si>
  <si>
    <t>OR(J6=105.00%,AND(105.00%&lt;J6,J6&lt;109.99%))</t>
  </si>
  <si>
    <t>OR(J6=110.00%,J6&lt;110.00)</t>
  </si>
  <si>
    <t>การกรอกข้อมูล : เติมคะแนน ในคอลัมม์ M เลือกคะแนนที่ต้องการเปลี่ยนแปลง หรือยืนยันตามระบบ</t>
  </si>
  <si>
    <t>หน่วยงาน :</t>
  </si>
  <si>
    <t>ผลการดำเนินการ = ค่าเป้าหมาย</t>
  </si>
  <si>
    <t>ผลการดำเนินการ = 0 ค่าเป้าหมายเป็นค่าบวก</t>
  </si>
  <si>
    <t>ผลการดำเนินการติดลบ ค่าเป้าหมายเป็นค่าบวก</t>
  </si>
  <si>
    <t xml:space="preserve">ผลการดำเนินการเป็นค่าบวก ค่าเป้าหมายเป็นค่าบวก </t>
  </si>
  <si>
    <t>ผลการดำเนินการ = 0 ค่าเป้าหมายติดลบ</t>
  </si>
  <si>
    <t>ผลการดำเนินการเป็นค่าบวก ค่าเป้าหมายติดลบ</t>
  </si>
  <si>
    <t>ผลการดำเนินการติดลบ ค่าเป้าหมายติดลบ</t>
  </si>
  <si>
    <t>ผลการดำเนินการน้อยกว่า 0 ค่าเป้าหมาย = 0</t>
  </si>
  <si>
    <t xml:space="preserve">ผลการดำเนินการ = ค่าเป้าหมาย </t>
  </si>
  <si>
    <t>ผลการดำเนินการ = 0 ค่าเป้าหมาติดลบ</t>
  </si>
  <si>
    <t xml:space="preserve">ผลการดำเนินการติดลบ ค่าเป้าหมายเป็นค่าบวก </t>
  </si>
  <si>
    <t xml:space="preserve">ผลการดำเนินการเป็นค่าบวก ค่าเป้าหมายติดลบ </t>
  </si>
  <si>
    <t>ผลการดำเนินการติดลบ ค่าเป้าหมาย = 0</t>
  </si>
  <si>
    <t>ผลการดำเนินการเป็นบวก ค่าเป้าหมาย = 0</t>
  </si>
  <si>
    <t>หมวด 7 ผลลัพธ์</t>
  </si>
  <si>
    <t>ผลการดำเนินการ</t>
  </si>
  <si>
    <t>ค่าเฉลี่ยย้อนหลัง 2 ปี</t>
  </si>
  <si>
    <t>% ความสำเร็จ</t>
  </si>
  <si>
    <t>คะแนน
(ตามระบบ)</t>
  </si>
  <si>
    <t>คะแนน
(ผู้ตรวจ)</t>
  </si>
  <si>
    <t>ความเห็นผู้ตรวจ</t>
  </si>
  <si>
    <t>I=E</t>
  </si>
  <si>
    <t>I=0, E&gt;0</t>
  </si>
  <si>
    <t>I&lt;0, E&gt;0</t>
  </si>
  <si>
    <t>I&gt;0, E&gt;0</t>
  </si>
  <si>
    <t>I=0, E&lt;0</t>
  </si>
  <si>
    <t>I&gt;0, E&lt;0</t>
  </si>
  <si>
    <t>I&lt;0, E&lt;0</t>
  </si>
  <si>
    <t>I&lt;0, E=0</t>
  </si>
  <si>
    <t>I&gt;0, E=0</t>
  </si>
  <si>
    <t>หัวข้อ</t>
  </si>
  <si>
    <t>PMQA</t>
  </si>
  <si>
    <t>รายการตัววัด</t>
  </si>
  <si>
    <t>ค่า</t>
  </si>
  <si>
    <t>ค่าเป้าหมายปีล่าสุด
(ตัวเลข)</t>
  </si>
  <si>
    <t>ปี 2565</t>
  </si>
  <si>
    <t>ปี 2566</t>
  </si>
  <si>
    <t>ปี 2567</t>
  </si>
  <si>
    <t>AB&lt;0 =&gt; J=0</t>
  </si>
  <si>
    <t xml:space="preserve">การบรรลุผลลัพธ์ของตัวชี้วัดตามพันธกิจ 
</t>
  </si>
  <si>
    <t>คะแนน หัวข้อ 7.1</t>
  </si>
  <si>
    <t xml:space="preserve">การบรรลุผลลัพธ์ตามตัวชี้วัดด้านผู้รับบริการ และประชาชน </t>
  </si>
  <si>
    <t>คะแนน หัวข้อ 7.2</t>
  </si>
  <si>
    <t xml:space="preserve">การบรรลุผลลัพธ์ตามตัวชี้วัดด้านการพัฒนาบุคลากร  </t>
  </si>
  <si>
    <t>คะแนน หัวข้อ 7.3</t>
  </si>
  <si>
    <t xml:space="preserve">การบรรลุผลลัพธ์ตามตัวชี้วัดด้านการเป็นต้นแบบ  </t>
  </si>
  <si>
    <t>คะแนน หัวข้อ 7.4</t>
  </si>
  <si>
    <t xml:space="preserve">การบรรลุผลลัพธ์ตามตัวชี้วัดด้านผลกระทบต่อเศรษฐกิจ สังคม สาธารณสุข และสิ่งแวดล้อม </t>
  </si>
  <si>
    <t>คะแนน หัวข้อ 7.5</t>
  </si>
  <si>
    <t xml:space="preserve">การบรรลุผลลัพธ์ตามตัวชี้วัดด้านการสร้างนวัตกรรม และการลดต้นทุน </t>
  </si>
  <si>
    <t>คะแนน หัวข้อ 7.6</t>
  </si>
  <si>
    <t>เกณฑ์การประเมิน</t>
  </si>
  <si>
    <t>ค่าค่ามากดี</t>
  </si>
  <si>
    <t>การตั้งค่าเป้าหมาย</t>
  </si>
  <si>
    <t>ร้อยละของความสำเร็จ (ผลการดำเนินการ)</t>
  </si>
  <si>
    <t>กรณี ผลการดำเนินงานไม่ครบ 3 จุด หักจุดละ 100 คะแนน</t>
  </si>
  <si>
    <t>ตัวชี้วัด ไม่เหมาะสม</t>
  </si>
  <si>
    <r>
      <rPr>
        <sz val="14"/>
        <rFont val="TH SarabunPSK"/>
        <family val="2"/>
      </rPr>
      <t>ค่าเป้าหมาย</t>
    </r>
    <r>
      <rPr>
        <b/>
        <sz val="14"/>
        <color rgb="FFFF0000"/>
        <rFont val="TH SarabunPSK"/>
        <family val="2"/>
      </rPr>
      <t>น้อยกว่า</t>
    </r>
    <r>
      <rPr>
        <sz val="14"/>
        <rFont val="TH SarabunPSK"/>
        <family val="2"/>
      </rPr>
      <t>ค่าเฉลี่ยผลการดำเนินงานย้อนหลัง 2 ปี</t>
    </r>
  </si>
  <si>
    <t>ค่าเป้าหมายไม่ท้าทาย</t>
  </si>
  <si>
    <r>
      <rPr>
        <sz val="14"/>
        <rFont val="TH SarabunPSK"/>
        <family val="2"/>
      </rPr>
      <t>ค่าเป้าหมาย</t>
    </r>
    <r>
      <rPr>
        <b/>
        <sz val="14"/>
        <color theme="4" tint="-0.249977111117893"/>
        <rFont val="TH SarabunPSK"/>
        <family val="2"/>
      </rPr>
      <t>มากกว่าหรือเท่ากับ</t>
    </r>
    <r>
      <rPr>
        <sz val="14"/>
        <rFont val="TH SarabunPSK"/>
        <family val="2"/>
      </rPr>
      <t>ค่าเฉลี่ยผลการดำเนินงานย้อนหลัง 2 ปี</t>
    </r>
  </si>
  <si>
    <t>น้อยกว่า 100.00% (ต่ำกว่าค่าเป้าหมาย)</t>
  </si>
  <si>
    <t>ตั้งแต่ 100.00 % ถึง 104.99 %
(เท่ากับค่าเป้าหมาย แต่ไม่เกิน 4.9 %)</t>
  </si>
  <si>
    <t>ตั้งแต่ 105.00 % ถึง 109.99 %
(สูงเกินค่าเป้าหมาย 5 - 9 %)</t>
  </si>
  <si>
    <t>ตั้งแต่ 110% ขึ้นไป
(สูงเกินค่าเป้าหมาย 10 % ขึ้นไป หรือ มีแนวโน้มที่ดีต่อเนื่องสามปี)</t>
  </si>
  <si>
    <t>ค่าค่าน้อยดี</t>
  </si>
  <si>
    <r>
      <rPr>
        <sz val="14"/>
        <rFont val="TH SarabunPSK"/>
        <family val="2"/>
      </rPr>
      <t>ค่าเป้าหมาย</t>
    </r>
    <r>
      <rPr>
        <b/>
        <sz val="14"/>
        <color rgb="FFFF0000"/>
        <rFont val="TH SarabunPSK"/>
        <family val="2"/>
      </rPr>
      <t>มากกว่า</t>
    </r>
    <r>
      <rPr>
        <sz val="14"/>
        <rFont val="TH SarabunPSK"/>
        <family val="2"/>
      </rPr>
      <t>ค่าเฉลี่ยผลการดำเนินงานย้อนหลัง 2 ปี</t>
    </r>
  </si>
  <si>
    <r>
      <rPr>
        <sz val="14"/>
        <rFont val="TH SarabunPSK"/>
        <family val="2"/>
      </rPr>
      <t>ค่าเป้าหมาย</t>
    </r>
    <r>
      <rPr>
        <b/>
        <sz val="14"/>
        <color theme="4" tint="-0.249977111117893"/>
        <rFont val="TH SarabunPSK"/>
        <family val="2"/>
      </rPr>
      <t>น้อยกว่าหรือเท่ากับ</t>
    </r>
    <r>
      <rPr>
        <sz val="14"/>
        <rFont val="TH SarabunPSK"/>
        <family val="2"/>
      </rPr>
      <t>ค่าเฉลี่ยผลการดำเนินงานย้อนหลัง 2 ปี</t>
    </r>
  </si>
  <si>
    <t>3.1 ระบบข้อมูลและสารสนเทศที่ทันสมัยเพื่อการบริการและการเข้าถึง</t>
  </si>
  <si>
    <t>3.1.1 มีการรวบรวมข้อมูลและสารสนเทศที่เกี่ยวข้องกับความต้องการและความคาดหวังของผู้รับบริการและผู้มีส่วนได้ส่วนเสียและจัดทำฐานข้อมูลสารสนเทศเพื่อนำข้อมูลดังกล่าวมาใช้พัฒนาคุณภาพบริการและตอบสนองความต้องการฯ</t>
  </si>
  <si>
    <t>2) มีการใช้เทคโนโลยีดิจิทัลหรือนวัตกรรมในการค้นหา
ความต้องการของผู้รับบริการและผู้มีส่วนได้ส่วนเสียได้
อย่างทันการณ์ *</t>
  </si>
  <si>
    <t>3.1.2.1 เทคโนโลยี_นวัตกรรมวิเคราะห์ความต้องการ</t>
  </si>
  <si>
    <t>3) มีการเปิดเผยเชื่อมโยงข้อมูลภาครัฐสู่ประชาชน (Open Data) ตามรูปแบบและมาตรฐานที่กำหนดไว้ *</t>
  </si>
  <si>
    <t>3) มีการเปิดเผยเชื่อมโยงข้อมูลภาครัฐสู่ประชาชน (Open Data) ตามรูปแบบและมาตรฐาน</t>
  </si>
  <si>
    <t>5.1.1.2 เทคโนโลยีนวัตกรรมจัดการด้านบุคลากร</t>
  </si>
  <si>
    <t>2) มีการส่งเสริมความผูกพันและความร่วมมือร่วมใจของบุคลากรที่สอดคล้องกับความปัจจัยความผูกพันของกลุ่มต่าง ๆ *</t>
  </si>
  <si>
    <t>หลักการในการคิดคะแนนเป็นไปตามระดับการประเมินสถานะการเป็นระบบราชการ 4.0 ดังภาพ</t>
  </si>
  <si>
    <t>รายละเอียดการดำเนินงานตามแนวทาง ADR ดังภาพ อันได้แก่ การแสดงกระบวนการ</t>
  </si>
  <si>
    <t>ตัวชี้วัดของการบรรลุผลลัพธ์ของตามภารกิจหลัก/คำรับรองของหน่วยงานฯ ตามที่ระบุไว้ (Function base, Area base)*</t>
  </si>
  <si>
    <r>
      <rPr>
        <b/>
        <u/>
        <sz val="11"/>
        <color rgb="FFFF0000"/>
        <rFont val="Prompt-Regular"/>
        <charset val="222"/>
      </rPr>
      <t>หมายเหตุ</t>
    </r>
    <r>
      <rPr>
        <b/>
        <sz val="11"/>
        <color rgb="FFFF0000"/>
        <rFont val="Prompt-Regular"/>
        <charset val="222"/>
      </rPr>
      <t xml:space="preserve"> </t>
    </r>
  </si>
  <si>
    <t>ทั้งนี้ คะแนนที่เกิดขึ้นเป็นการคำนวณเบื้องต้นเท่านั้น</t>
  </si>
  <si>
    <t>- การเพิ่มตัวชี้วัด ควรเพิ่มตามเงื่อนไข</t>
  </si>
  <si>
    <t xml:space="preserve">- การประเมินคะแนนหมวด 7 ของเครื่องมือนี้ เป็นการประเมินเบื้องต้น </t>
  </si>
  <si>
    <t xml:space="preserve">ในคู่มือการประเมิน PMQA 4.0 ตามกรอบการประเมินผการปฏิบัติราชการ </t>
  </si>
  <si>
    <t>ประจำปี พ.ศ. 2568 (แก้ไข ณ วันที่ 10 มีนาคม 2568) หน้า 99 - 100</t>
  </si>
  <si>
    <t>อาจไม่ครอบคลุมเงื่อนไขต่าง ๆ  ที่กำหนดไว้ ดังนั้นจึงควรศึกษารายละเอียดเพิ่มเติม</t>
  </si>
  <si>
    <t>และ "ผลการดำเนินงาน" ปี พ.ศ. 2565-2567 ให้ครบถ้วน ในแต่ละประเด็น</t>
  </si>
  <si>
    <t>ตัวชี้วัดที่สะท้อนถึงผลกระทบในวงกว้างจากการดำเนินการที่มีต่อด้านเศรษฐกิจของประเทศ จากการดำเนินการด้านพันธกิจหลักของส่วนราชการ</t>
  </si>
  <si>
    <t>ตัวชี้วัดที่สะท้อนถึงผลกระทบในวงกว้างจากการดำเนินการที่มีต่อด้านสังคมของประเทศ จากการดำเนินการด้านพันธกิจหลักของส่วนราชการ</t>
  </si>
  <si>
    <t>ตัวชี้วัดที่สะท้อนถึงผลกระทบในวงกว้างจากการดำเนินการที่มีต่อด้านสาธารณสุขของประเทศ จากการดำเนินการด้านพันธกิจหลักของส่วนราชการ</t>
  </si>
  <si>
    <r>
      <rPr>
        <sz val="10"/>
        <rFont val="Prompt-Regular"/>
        <charset val="222"/>
      </rPr>
      <t>ตัวชี้วัดที่สะท้อนถึงผลกระทบในวงกว้างจากการดำเนินการที่มีต่อด้านสิ่งแวดล้อมของประเทศ</t>
    </r>
    <r>
      <rPr>
        <sz val="10"/>
        <color theme="1"/>
        <rFont val="Prompt-Regular"/>
      </rPr>
      <t xml:space="preserve"> จากการดำเนินการด้านพันธกิจหลักของส่วนราชการ </t>
    </r>
    <r>
      <rPr>
        <i/>
        <sz val="10"/>
        <color rgb="FF0000FF"/>
        <rFont val="Prompt-Regular"/>
        <charset val="222"/>
      </rPr>
      <t>(หากหน่วยงานเลือกตัววัดร้อยละความสำเร็จของการจัดทำคาร์บอนฟุตพริ้นท์ขององค์กร ให้ใช้เกณฑ์ฯ ตามที่กำหนดในคู่มือการประเมิน PMQA 4.0 (KPI) 2568 หน้า 96)</t>
    </r>
  </si>
  <si>
    <t>ตัวชี้วัดที่สะท้อนถึงผลกระทบในวงกว้างจากการดำเนินการที่มีต่อด้านสิ่งแวดล้อมของประเทศ จากการดำเนินการด้านพันธกิจหลักของส่วนราชการ</t>
  </si>
  <si>
    <t xml:space="preserve"> </t>
  </si>
  <si>
    <r>
      <t>4)</t>
    </r>
    <r>
      <rPr>
        <b/>
        <u val="double"/>
        <sz val="11"/>
        <color theme="1"/>
        <rFont val="Prompt-Regular"/>
        <charset val="222"/>
      </rPr>
      <t xml:space="preserve"> ส่วนที่ 4</t>
    </r>
    <r>
      <rPr>
        <sz val="11"/>
        <color theme="1"/>
        <rFont val="Prompt-Regular"/>
      </rPr>
      <t xml:space="preserve"> </t>
    </r>
  </si>
  <si>
    <t xml:space="preserve">ผู้ใช้งานกรอกข้อมูลในคอลัมภ์ E ชื่อไฟล์เอกสารหลักฐานที่เตรียมแนบในระบบประเมิน </t>
  </si>
  <si>
    <r>
      <rPr>
        <sz val="10"/>
        <rFont val="Prompt"/>
      </rPr>
      <t xml:space="preserve">เพื่อใช้ปฏิบัติงาน </t>
    </r>
    <r>
      <rPr>
        <sz val="10"/>
        <color rgb="FFFF0000"/>
        <rFont val="Prompt"/>
      </rPr>
      <t>*</t>
    </r>
  </si>
  <si>
    <t>5.1.2 มีการสร้างบรรยากาศและสภาพแวดล้อมที่ดีและส่งเสริมบุคลากรที่มีศักยภาพให้อยู่กับองค์การ</t>
  </si>
  <si>
    <t>อย่างน้อย 2 ด้าน) และความเสี่ยงที่สำคัญขององค์การ เพื่อป้องกันและ</t>
  </si>
  <si>
    <t>วางมาตรการ และดำเนินการเชิงรุก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</si>
</sst>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87" formatCode="_(* #,##0.00_);_(* \(#,##0.00\);_(* &quot;-&quot;??_);_(@_)"/>
    <numFmt numFmtId="188" formatCode="0.0000"/>
  </numFmts>
  <fonts count="86" x14ac:knownFonts="1">
    <font>
      <sz val="11"/>
      <color theme="1"/>
      <name val="Tahoma"/>
      <family val="2"/>
      <scheme val="minor"/>
    </font>
    <font>
      <sz val="14"/>
      <color theme="1"/>
      <name val="TH SarabunPSK"/>
      <family val="2"/>
      <charset val="222"/>
    </font>
    <font>
      <sz val="12"/>
      <color theme="1"/>
      <name val="Tahoma"/>
      <family val="2"/>
      <scheme val="minor"/>
    </font>
    <font>
      <sz val="10"/>
      <color theme="1"/>
      <name val="Prompt"/>
    </font>
    <font>
      <b/>
      <sz val="10"/>
      <color rgb="FF000000"/>
      <name val="Prompt"/>
    </font>
    <font>
      <b/>
      <sz val="10"/>
      <color theme="1"/>
      <name val="Prompt"/>
    </font>
    <font>
      <sz val="10"/>
      <color rgb="FFFF0000"/>
      <name val="Prompt"/>
    </font>
    <font>
      <sz val="8"/>
      <color theme="1"/>
      <name val="Prompt"/>
    </font>
    <font>
      <b/>
      <sz val="14"/>
      <color theme="1"/>
      <name val="Prompt"/>
    </font>
    <font>
      <sz val="11"/>
      <color rgb="FFFF0000"/>
      <name val="Tahoma"/>
      <family val="2"/>
      <scheme val="minor"/>
    </font>
    <font>
      <sz val="8"/>
      <color rgb="FFFF0000"/>
      <name val="Tahoma"/>
      <family val="2"/>
      <scheme val="minor"/>
    </font>
    <font>
      <sz val="10"/>
      <color theme="1"/>
      <name val="Prompt-Regular"/>
    </font>
    <font>
      <sz val="8"/>
      <color theme="1"/>
      <name val="Tahoma"/>
      <family val="2"/>
      <scheme val="minor"/>
    </font>
    <font>
      <sz val="9"/>
      <color theme="1"/>
      <name val="Prompt"/>
    </font>
    <font>
      <b/>
      <sz val="10"/>
      <color theme="1"/>
      <name val="Prompt-Regular"/>
    </font>
    <font>
      <b/>
      <sz val="11"/>
      <color theme="1"/>
      <name val="Prompt-Regular"/>
    </font>
    <font>
      <b/>
      <sz val="9"/>
      <color theme="1"/>
      <name val="Prompt"/>
    </font>
    <font>
      <b/>
      <sz val="14"/>
      <name val="TH SarabunPSK"/>
      <family val="2"/>
    </font>
    <font>
      <b/>
      <sz val="14"/>
      <color theme="1"/>
      <name val="TH SarabunPSK"/>
      <family val="2"/>
    </font>
    <font>
      <sz val="11"/>
      <color theme="1"/>
      <name val="Prompt-Regular"/>
    </font>
    <font>
      <b/>
      <sz val="12"/>
      <color theme="1"/>
      <name val="Prompt-Regular"/>
    </font>
    <font>
      <b/>
      <sz val="16"/>
      <color theme="1"/>
      <name val="Prompt-Regular"/>
    </font>
    <font>
      <sz val="16"/>
      <color theme="1"/>
      <name val="Prompt-Regular"/>
    </font>
    <font>
      <b/>
      <sz val="18"/>
      <color theme="1"/>
      <name val="Prompt-Regular"/>
    </font>
    <font>
      <b/>
      <sz val="20"/>
      <color theme="1"/>
      <name val="Prompt-Regular"/>
    </font>
    <font>
      <b/>
      <sz val="20"/>
      <color theme="1"/>
      <name val="Tahoma"/>
      <family val="2"/>
      <scheme val="minor"/>
    </font>
    <font>
      <sz val="11"/>
      <color theme="0"/>
      <name val="Tahoma"/>
      <family val="2"/>
      <scheme val="minor"/>
    </font>
    <font>
      <sz val="11"/>
      <color theme="1"/>
      <name val="Tahoma"/>
      <family val="2"/>
      <scheme val="minor"/>
    </font>
    <font>
      <sz val="14"/>
      <color theme="1"/>
      <name val="TH SarabunPSK"/>
      <family val="2"/>
    </font>
    <font>
      <sz val="14"/>
      <color rgb="FFFF0000"/>
      <name val="TH SarabunPSK"/>
      <family val="2"/>
    </font>
    <font>
      <b/>
      <sz val="36"/>
      <color theme="1"/>
      <name val="TH SarabunPSK"/>
      <family val="2"/>
    </font>
    <font>
      <sz val="36"/>
      <color rgb="FFFF0000"/>
      <name val="TH SarabunPSK"/>
      <family val="2"/>
    </font>
    <font>
      <sz val="36"/>
      <color theme="1"/>
      <name val="TH SarabunPSK"/>
      <family val="2"/>
    </font>
    <font>
      <b/>
      <sz val="18"/>
      <color theme="1"/>
      <name val="TH SarabunPSK"/>
      <family val="2"/>
    </font>
    <font>
      <b/>
      <sz val="14"/>
      <color theme="0"/>
      <name val="TH SarabunPSK"/>
      <family val="2"/>
    </font>
    <font>
      <b/>
      <sz val="14"/>
      <color rgb="FFFF0000"/>
      <name val="TH SarabunPSK"/>
      <family val="2"/>
    </font>
    <font>
      <sz val="14"/>
      <name val="TH SarabunPSK"/>
      <family val="2"/>
    </font>
    <font>
      <b/>
      <sz val="26"/>
      <color theme="1"/>
      <name val="TH SarabunPSK"/>
      <family val="2"/>
    </font>
    <font>
      <b/>
      <sz val="20"/>
      <color theme="1"/>
      <name val="TH SarabunPSK"/>
      <family val="2"/>
    </font>
    <font>
      <b/>
      <sz val="14"/>
      <color theme="4" tint="-0.249977111117893"/>
      <name val="TH SarabunPSK"/>
      <family val="2"/>
    </font>
    <font>
      <b/>
      <sz val="14"/>
      <color rgb="FF003399"/>
      <name val="TH SarabunPSK"/>
      <family val="2"/>
    </font>
    <font>
      <b/>
      <sz val="10"/>
      <color theme="0"/>
      <name val="Prompt-Regular"/>
    </font>
    <font>
      <sz val="14"/>
      <color theme="1"/>
      <name val="TH SarabunPSK"/>
      <family val="2"/>
      <charset val="222"/>
    </font>
    <font>
      <b/>
      <sz val="16"/>
      <color theme="1"/>
      <name val="TH SarabunPSK"/>
      <family val="2"/>
    </font>
    <font>
      <b/>
      <sz val="16"/>
      <color rgb="FF0070C0"/>
      <name val="TH SarabunPSK"/>
      <family val="2"/>
    </font>
    <font>
      <b/>
      <sz val="14"/>
      <color rgb="FF202124"/>
      <name val="TH SarabunPSK"/>
      <family val="2"/>
    </font>
    <font>
      <sz val="14"/>
      <color rgb="FF202124"/>
      <name val="TH SarabunPSK"/>
      <family val="2"/>
    </font>
    <font>
      <b/>
      <sz val="14"/>
      <color rgb="FF002060"/>
      <name val="TH SarabunPSK"/>
      <family val="2"/>
    </font>
    <font>
      <b/>
      <sz val="13"/>
      <color rgb="FF002060"/>
      <name val="TH SarabunPSK"/>
      <family val="2"/>
    </font>
    <font>
      <sz val="14"/>
      <color rgb="FF002060"/>
      <name val="TH SarabunPSK"/>
      <family val="2"/>
    </font>
    <font>
      <sz val="11"/>
      <color rgb="FFFF0000"/>
      <name val="Prompt-Regular"/>
    </font>
    <font>
      <u/>
      <sz val="11"/>
      <color rgb="FFFF0000"/>
      <name val="Prompt-Regular"/>
    </font>
    <font>
      <sz val="9"/>
      <color theme="1"/>
      <name val="TH SarabunPSK"/>
      <family val="2"/>
    </font>
    <font>
      <sz val="11"/>
      <name val="Tahoma"/>
      <family val="2"/>
      <scheme val="minor"/>
    </font>
    <font>
      <b/>
      <sz val="10"/>
      <color theme="0"/>
      <name val="Prompt"/>
    </font>
    <font>
      <sz val="11"/>
      <color rgb="FFFF0000"/>
      <name val="Prompt-Regular"/>
      <charset val="222"/>
    </font>
    <font>
      <b/>
      <u/>
      <sz val="11"/>
      <color rgb="FFFF0000"/>
      <name val="Prompt-Regular"/>
      <charset val="222"/>
    </font>
    <font>
      <b/>
      <sz val="11"/>
      <color rgb="FFFF0000"/>
      <name val="Prompt-Regular"/>
      <charset val="222"/>
    </font>
    <font>
      <b/>
      <sz val="10"/>
      <name val="Prompt"/>
    </font>
    <font>
      <sz val="10"/>
      <color rgb="FF0000FF"/>
      <name val="Prompt-Regular"/>
    </font>
    <font>
      <sz val="11"/>
      <color rgb="FFFF0000"/>
      <name val="Prompt"/>
    </font>
    <font>
      <sz val="11"/>
      <color theme="1"/>
      <name val="Prompt"/>
    </font>
    <font>
      <sz val="11"/>
      <name val="Prompt"/>
    </font>
    <font>
      <b/>
      <sz val="11"/>
      <color theme="1"/>
      <name val="Prompt"/>
    </font>
    <font>
      <sz val="8"/>
      <color rgb="FFFF0000"/>
      <name val="Prompt"/>
    </font>
    <font>
      <sz val="10"/>
      <color rgb="FF0000FF"/>
      <name val="Prompt"/>
    </font>
    <font>
      <sz val="11"/>
      <color theme="0"/>
      <name val="Prompt"/>
    </font>
    <font>
      <sz val="10"/>
      <name val="Prompt"/>
    </font>
    <font>
      <sz val="10"/>
      <name val="Prompt-Regular"/>
    </font>
    <font>
      <sz val="8"/>
      <name val="Tahoma"/>
      <family val="2"/>
      <scheme val="minor"/>
    </font>
    <font>
      <sz val="10"/>
      <color rgb="FFFF0000"/>
      <name val="Prompt-Regular"/>
      <charset val="222"/>
    </font>
    <font>
      <sz val="10"/>
      <color rgb="FF0000FF"/>
      <name val="Prompt-Regular"/>
      <charset val="222"/>
    </font>
    <font>
      <sz val="11"/>
      <color rgb="FF0000FF"/>
      <name val="Prompt"/>
    </font>
    <font>
      <i/>
      <sz val="10"/>
      <color rgb="FF0000FF"/>
      <name val="Prompt-Regular"/>
      <charset val="222"/>
    </font>
    <font>
      <sz val="10"/>
      <color theme="0"/>
      <name val="Prompt"/>
    </font>
    <font>
      <sz val="10"/>
      <color theme="0"/>
      <name val="Prompt-Regular"/>
    </font>
    <font>
      <sz val="11"/>
      <color rgb="FF00B050"/>
      <name val="Prompt-Regular"/>
    </font>
    <font>
      <sz val="11"/>
      <color rgb="FF00B050"/>
      <name val="Prompt-Regular"/>
      <charset val="222"/>
    </font>
    <font>
      <sz val="11"/>
      <color rgb="FF0000FF"/>
      <name val="Prompt-Regular"/>
    </font>
    <font>
      <b/>
      <u val="double"/>
      <sz val="11"/>
      <color theme="1"/>
      <name val="Prompt-Regular"/>
      <charset val="222"/>
    </font>
    <font>
      <sz val="11"/>
      <color rgb="FF0000FF"/>
      <name val="Prompt-Regular"/>
      <charset val="222"/>
    </font>
    <font>
      <i/>
      <sz val="10"/>
      <color rgb="FF0000FF"/>
      <name val="Prompt"/>
    </font>
    <font>
      <sz val="11"/>
      <color theme="1"/>
      <name val="Prompt-Regular"/>
      <charset val="222"/>
    </font>
    <font>
      <b/>
      <sz val="9"/>
      <color theme="1"/>
      <name val="Prompt-Regular"/>
      <charset val="222"/>
    </font>
    <font>
      <sz val="10"/>
      <name val="Prompt-Regular"/>
      <charset val="222"/>
    </font>
    <font>
      <sz val="10"/>
      <color theme="1"/>
      <name val="Prompt-Regular"/>
      <charset val="222"/>
    </font>
  </fonts>
  <fills count="1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3" tint="0.89999084444715716"/>
        <bgColor indexed="64"/>
      </patternFill>
    </fill>
    <fill>
      <patternFill patternType="solid">
        <fgColor theme="8"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0070C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00B0F0"/>
        <bgColor indexed="64"/>
      </patternFill>
    </fill>
    <fill>
      <patternFill patternType="solid">
        <fgColor theme="1"/>
        <bgColor indexed="64"/>
      </patternFill>
    </fill>
    <fill>
      <patternFill patternType="solid">
        <fgColor rgb="FFFFFF99"/>
        <bgColor indexed="64"/>
      </patternFill>
    </fill>
    <fill>
      <patternFill patternType="solid">
        <fgColor rgb="FFFF0000"/>
        <bgColor indexed="64"/>
      </patternFill>
    </fill>
    <fill>
      <patternFill patternType="solid">
        <fgColor rgb="FF92D050"/>
        <bgColor indexed="64"/>
      </patternFill>
    </fill>
    <fill>
      <patternFill patternType="solid">
        <fgColor rgb="FFFFC000"/>
        <bgColor indexed="64"/>
      </patternFill>
    </fill>
  </fills>
  <borders count="4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auto="1"/>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0">
    <xf numFmtId="0" fontId="0" fillId="0" borderId="0"/>
    <xf numFmtId="0" fontId="27" fillId="0" borderId="0"/>
    <xf numFmtId="187" fontId="27"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42" fillId="0" borderId="0"/>
    <xf numFmtId="43" fontId="27" fillId="0" borderId="0" applyFont="0" applyFill="0" applyBorder="0" applyAlignment="0" applyProtection="0"/>
    <xf numFmtId="43" fontId="2" fillId="0" borderId="0" applyFont="0" applyFill="0" applyBorder="0" applyAlignment="0" applyProtection="0"/>
    <xf numFmtId="0" fontId="1" fillId="0" borderId="0"/>
    <xf numFmtId="43" fontId="27" fillId="0" borderId="0" applyFont="0" applyFill="0" applyBorder="0" applyAlignment="0" applyProtection="0"/>
  </cellStyleXfs>
  <cellXfs count="524">
    <xf numFmtId="0" fontId="0" fillId="0" borderId="0" xfId="0"/>
    <xf numFmtId="0" fontId="0" fillId="3" borderId="0" xfId="0" applyFill="1"/>
    <xf numFmtId="0" fontId="8" fillId="3" borderId="0" xfId="0" applyFont="1" applyFill="1" applyAlignment="1">
      <alignment vertical="top"/>
    </xf>
    <xf numFmtId="0" fontId="3" fillId="3" borderId="0" xfId="0" applyFont="1" applyFill="1" applyAlignment="1">
      <alignment horizontal="left" vertical="top" readingOrder="1"/>
    </xf>
    <xf numFmtId="0" fontId="3" fillId="3" borderId="0" xfId="0" applyFont="1" applyFill="1" applyAlignment="1">
      <alignment vertical="top"/>
    </xf>
    <xf numFmtId="0" fontId="9" fillId="3" borderId="0" xfId="0" applyFont="1" applyFill="1"/>
    <xf numFmtId="0" fontId="10" fillId="3" borderId="0" xfId="0" applyFont="1" applyFill="1"/>
    <xf numFmtId="0" fontId="10" fillId="3" borderId="0" xfId="0" applyFont="1" applyFill="1" applyAlignment="1">
      <alignment horizontal="right"/>
    </xf>
    <xf numFmtId="0" fontId="3" fillId="3" borderId="0" xfId="0" quotePrefix="1" applyFont="1" applyFill="1" applyAlignment="1">
      <alignment horizontal="left" vertical="top" readingOrder="1"/>
    </xf>
    <xf numFmtId="0" fontId="12" fillId="3" borderId="0" xfId="0" applyFont="1" applyFill="1" applyAlignment="1">
      <alignment horizontal="right"/>
    </xf>
    <xf numFmtId="0" fontId="13" fillId="3" borderId="3" xfId="0" quotePrefix="1" applyFont="1" applyFill="1" applyBorder="1" applyAlignment="1">
      <alignment horizontal="center" vertical="top" wrapText="1" readingOrder="1"/>
    </xf>
    <xf numFmtId="0" fontId="13" fillId="3" borderId="0" xfId="0" quotePrefix="1" applyFont="1" applyFill="1" applyAlignment="1">
      <alignment horizontal="left" vertical="top" readingOrder="1"/>
    </xf>
    <xf numFmtId="0" fontId="13" fillId="3" borderId="0" xfId="0" quotePrefix="1" applyFont="1" applyFill="1" applyAlignment="1">
      <alignment horizontal="center" vertical="top" wrapText="1" readingOrder="1"/>
    </xf>
    <xf numFmtId="0" fontId="13" fillId="3" borderId="0" xfId="0" quotePrefix="1" applyFont="1" applyFill="1" applyAlignment="1">
      <alignment horizontal="center" vertical="top" readingOrder="1"/>
    </xf>
    <xf numFmtId="0" fontId="19" fillId="0" borderId="0" xfId="0" applyFont="1"/>
    <xf numFmtId="0" fontId="23" fillId="3" borderId="0" xfId="0" applyFont="1" applyFill="1"/>
    <xf numFmtId="1" fontId="22" fillId="3" borderId="0" xfId="0" applyNumberFormat="1" applyFont="1" applyFill="1"/>
    <xf numFmtId="1" fontId="22" fillId="3" borderId="0" xfId="0" applyNumberFormat="1" applyFont="1" applyFill="1" applyAlignment="1">
      <alignment horizontal="left"/>
    </xf>
    <xf numFmtId="0" fontId="15" fillId="3" borderId="0" xfId="0" applyFont="1" applyFill="1" applyAlignment="1">
      <alignment horizontal="center"/>
    </xf>
    <xf numFmtId="1" fontId="21" fillId="3" borderId="0" xfId="0" applyNumberFormat="1" applyFont="1" applyFill="1" applyAlignment="1">
      <alignment horizontal="center"/>
    </xf>
    <xf numFmtId="1" fontId="21" fillId="2" borderId="0" xfId="0" applyNumberFormat="1" applyFont="1" applyFill="1" applyAlignment="1">
      <alignment horizontal="center"/>
    </xf>
    <xf numFmtId="0" fontId="26" fillId="3" borderId="0" xfId="0" applyFont="1" applyFill="1" applyProtection="1">
      <protection hidden="1"/>
    </xf>
    <xf numFmtId="0" fontId="28" fillId="0" borderId="0" xfId="1" applyFont="1"/>
    <xf numFmtId="2" fontId="28" fillId="0" borderId="0" xfId="1" applyNumberFormat="1" applyFont="1"/>
    <xf numFmtId="2" fontId="29" fillId="0" borderId="0" xfId="1" applyNumberFormat="1" applyFont="1" applyAlignment="1">
      <alignment horizontal="center"/>
    </xf>
    <xf numFmtId="1" fontId="28" fillId="0" borderId="0" xfId="1" applyNumberFormat="1" applyFont="1" applyAlignment="1">
      <alignment horizontal="center"/>
    </xf>
    <xf numFmtId="0" fontId="28" fillId="0" borderId="0" xfId="1" applyFont="1" applyAlignment="1">
      <alignment vertical="center"/>
    </xf>
    <xf numFmtId="0" fontId="28" fillId="0" borderId="0" xfId="1" applyFont="1" applyAlignment="1">
      <alignment horizontal="center" vertical="center"/>
    </xf>
    <xf numFmtId="2" fontId="31" fillId="0" borderId="0" xfId="1" applyNumberFormat="1" applyFont="1" applyAlignment="1">
      <alignment horizontal="center"/>
    </xf>
    <xf numFmtId="1" fontId="32" fillId="0" borderId="0" xfId="1" applyNumberFormat="1" applyFont="1" applyAlignment="1">
      <alignment horizontal="center"/>
    </xf>
    <xf numFmtId="0" fontId="32" fillId="0" borderId="0" xfId="1" applyFont="1"/>
    <xf numFmtId="0" fontId="32" fillId="0" borderId="0" xfId="1" applyFont="1" applyAlignment="1">
      <alignment vertical="center"/>
    </xf>
    <xf numFmtId="0" fontId="32" fillId="0" borderId="0" xfId="1" applyFont="1" applyAlignment="1">
      <alignment horizontal="center" vertical="center"/>
    </xf>
    <xf numFmtId="0" fontId="33" fillId="0" borderId="16" xfId="1" applyFont="1" applyBorder="1" applyAlignment="1">
      <alignment horizontal="left" vertical="center"/>
    </xf>
    <xf numFmtId="2" fontId="28" fillId="0" borderId="0" xfId="1" applyNumberFormat="1" applyFont="1" applyAlignment="1">
      <alignment vertical="center"/>
    </xf>
    <xf numFmtId="0" fontId="34" fillId="9" borderId="20" xfId="1" applyFont="1" applyFill="1" applyBorder="1" applyAlignment="1">
      <alignment horizontal="center" vertical="center"/>
    </xf>
    <xf numFmtId="0" fontId="34" fillId="9" borderId="20" xfId="1" applyFont="1" applyFill="1" applyBorder="1" applyAlignment="1">
      <alignment horizontal="center" vertical="center" wrapText="1"/>
    </xf>
    <xf numFmtId="0" fontId="28" fillId="0" borderId="7" xfId="1" applyFont="1" applyBorder="1" applyAlignment="1">
      <alignment horizontal="center" vertical="center"/>
    </xf>
    <xf numFmtId="0" fontId="28" fillId="0" borderId="8" xfId="1" applyFont="1" applyBorder="1" applyAlignment="1">
      <alignment horizontal="center" vertical="center"/>
    </xf>
    <xf numFmtId="0" fontId="28" fillId="0" borderId="9" xfId="1" applyFont="1" applyBorder="1" applyAlignment="1">
      <alignment horizontal="center" vertical="center"/>
    </xf>
    <xf numFmtId="0" fontId="28" fillId="0" borderId="5" xfId="1" applyFont="1" applyBorder="1" applyAlignment="1">
      <alignment horizontal="center" vertical="center"/>
    </xf>
    <xf numFmtId="0" fontId="28" fillId="0" borderId="6" xfId="1" applyFont="1" applyBorder="1" applyAlignment="1">
      <alignment horizontal="center" vertical="center"/>
    </xf>
    <xf numFmtId="0" fontId="36" fillId="10" borderId="20" xfId="1" applyFont="1" applyFill="1" applyBorder="1" applyAlignment="1" applyProtection="1">
      <alignment horizontal="left" vertical="top" wrapText="1"/>
      <protection locked="0"/>
    </xf>
    <xf numFmtId="2" fontId="28" fillId="10" borderId="20" xfId="1" applyNumberFormat="1" applyFont="1" applyFill="1" applyBorder="1" applyAlignment="1" applyProtection="1">
      <alignment horizontal="center" vertical="top" wrapText="1"/>
      <protection locked="0"/>
    </xf>
    <xf numFmtId="2" fontId="28" fillId="10" borderId="20" xfId="1" applyNumberFormat="1" applyFont="1" applyFill="1" applyBorder="1" applyAlignment="1">
      <alignment horizontal="center" vertical="top" wrapText="1"/>
    </xf>
    <xf numFmtId="2" fontId="28" fillId="10" borderId="20" xfId="2" applyNumberFormat="1" applyFont="1" applyFill="1" applyBorder="1" applyAlignment="1" applyProtection="1">
      <alignment horizontal="center" vertical="top"/>
      <protection hidden="1"/>
    </xf>
    <xf numFmtId="2" fontId="28" fillId="10" borderId="20" xfId="1" applyNumberFormat="1" applyFont="1" applyFill="1" applyBorder="1" applyAlignment="1" applyProtection="1">
      <alignment horizontal="center" vertical="top"/>
      <protection hidden="1"/>
    </xf>
    <xf numFmtId="2" fontId="36" fillId="8" borderId="20" xfId="1" applyNumberFormat="1" applyFont="1" applyFill="1" applyBorder="1" applyAlignment="1" applyProtection="1">
      <alignment horizontal="center" vertical="top"/>
      <protection locked="0"/>
    </xf>
    <xf numFmtId="1" fontId="36" fillId="0" borderId="20" xfId="1" applyNumberFormat="1" applyFont="1" applyBorder="1" applyAlignment="1" applyProtection="1">
      <alignment horizontal="center" vertical="center"/>
      <protection locked="0"/>
    </xf>
    <xf numFmtId="2" fontId="28" fillId="0" borderId="0" xfId="1" applyNumberFormat="1" applyFont="1" applyAlignment="1">
      <alignment horizontal="center" vertical="center"/>
    </xf>
    <xf numFmtId="2" fontId="28" fillId="0" borderId="5" xfId="1" applyNumberFormat="1" applyFont="1" applyBorder="1" applyAlignment="1">
      <alignment horizontal="center" vertical="center"/>
    </xf>
    <xf numFmtId="2" fontId="28" fillId="0" borderId="6" xfId="1" applyNumberFormat="1" applyFont="1" applyBorder="1" applyAlignment="1">
      <alignment horizontal="center" vertical="center"/>
    </xf>
    <xf numFmtId="0" fontId="36" fillId="0" borderId="0" xfId="1" applyFont="1" applyAlignment="1">
      <alignment horizontal="center" vertical="center"/>
    </xf>
    <xf numFmtId="0" fontId="28" fillId="0" borderId="0" xfId="1" applyFont="1" applyAlignment="1">
      <alignment horizontal="center"/>
    </xf>
    <xf numFmtId="2" fontId="28" fillId="0" borderId="0" xfId="3" applyNumberFormat="1" applyFont="1" applyAlignment="1">
      <alignment vertical="center"/>
    </xf>
    <xf numFmtId="0" fontId="28" fillId="11" borderId="20" xfId="1" applyFont="1" applyFill="1" applyBorder="1" applyAlignment="1">
      <alignment horizontal="center"/>
    </xf>
    <xf numFmtId="0" fontId="34" fillId="11" borderId="20" xfId="1" applyFont="1" applyFill="1" applyBorder="1" applyAlignment="1">
      <alignment horizontal="center" vertical="center"/>
    </xf>
    <xf numFmtId="2" fontId="34" fillId="11" borderId="20" xfId="1" applyNumberFormat="1" applyFont="1" applyFill="1" applyBorder="1" applyAlignment="1">
      <alignment vertical="center"/>
    </xf>
    <xf numFmtId="2" fontId="28" fillId="12" borderId="20" xfId="1" applyNumberFormat="1" applyFont="1" applyFill="1" applyBorder="1" applyAlignment="1" applyProtection="1">
      <alignment horizontal="center" vertical="center"/>
      <protection hidden="1"/>
    </xf>
    <xf numFmtId="1" fontId="34" fillId="13" borderId="20" xfId="1" applyNumberFormat="1" applyFont="1" applyFill="1" applyBorder="1" applyAlignment="1">
      <alignment horizontal="center" vertical="center"/>
    </xf>
    <xf numFmtId="0" fontId="28" fillId="7" borderId="20" xfId="1" applyFont="1" applyFill="1" applyBorder="1" applyAlignment="1" applyProtection="1">
      <alignment horizontal="left" vertical="top" wrapText="1"/>
      <protection locked="0"/>
    </xf>
    <xf numFmtId="2" fontId="28" fillId="7" borderId="20" xfId="1" applyNumberFormat="1" applyFont="1" applyFill="1" applyBorder="1" applyAlignment="1">
      <alignment horizontal="center" vertical="top" wrapText="1"/>
    </xf>
    <xf numFmtId="2" fontId="28" fillId="8" borderId="20" xfId="1" applyNumberFormat="1" applyFont="1" applyFill="1" applyBorder="1" applyAlignment="1" applyProtection="1">
      <alignment horizontal="center" vertical="top"/>
      <protection locked="0"/>
    </xf>
    <xf numFmtId="1" fontId="28" fillId="0" borderId="20" xfId="1" applyNumberFormat="1" applyFont="1" applyBorder="1" applyAlignment="1" applyProtection="1">
      <alignment horizontal="center" vertical="center"/>
      <protection locked="0"/>
    </xf>
    <xf numFmtId="1" fontId="17" fillId="13" borderId="20" xfId="1" applyNumberFormat="1" applyFont="1" applyFill="1" applyBorder="1" applyAlignment="1">
      <alignment horizontal="center" vertical="center"/>
    </xf>
    <xf numFmtId="0" fontId="28" fillId="10" borderId="20" xfId="1" applyFont="1" applyFill="1" applyBorder="1" applyAlignment="1" applyProtection="1">
      <alignment horizontal="left" vertical="top" wrapText="1"/>
      <protection locked="0"/>
    </xf>
    <xf numFmtId="0" fontId="28" fillId="0" borderId="16" xfId="1" applyFont="1" applyBorder="1" applyAlignment="1">
      <alignment horizontal="center"/>
    </xf>
    <xf numFmtId="0" fontId="28" fillId="0" borderId="23" xfId="1" applyFont="1" applyBorder="1"/>
    <xf numFmtId="2" fontId="35" fillId="0" borderId="0" xfId="1" applyNumberFormat="1" applyFont="1" applyAlignment="1">
      <alignment horizontal="center" vertical="center"/>
    </xf>
    <xf numFmtId="1" fontId="34" fillId="0" borderId="0" xfId="1" applyNumberFormat="1" applyFont="1" applyAlignment="1">
      <alignment horizontal="center" vertical="center"/>
    </xf>
    <xf numFmtId="0" fontId="37" fillId="0" borderId="0" xfId="1" applyFont="1" applyAlignment="1">
      <alignment horizontal="center" vertical="center"/>
    </xf>
    <xf numFmtId="2" fontId="29" fillId="0" borderId="0" xfId="1" applyNumberFormat="1" applyFont="1"/>
    <xf numFmtId="1" fontId="28" fillId="0" borderId="0" xfId="1" applyNumberFormat="1" applyFont="1"/>
    <xf numFmtId="0" fontId="38" fillId="0" borderId="0" xfId="1" applyFont="1" applyAlignment="1">
      <alignment horizontal="center"/>
    </xf>
    <xf numFmtId="0" fontId="34" fillId="0" borderId="0" xfId="1" applyFont="1" applyAlignment="1">
      <alignment horizontal="center" vertical="center"/>
    </xf>
    <xf numFmtId="0" fontId="17" fillId="0" borderId="20" xfId="1" applyFont="1" applyBorder="1" applyAlignment="1">
      <alignment horizontal="center" vertical="center"/>
    </xf>
    <xf numFmtId="0" fontId="17" fillId="0" borderId="20" xfId="1" applyFont="1" applyBorder="1" applyAlignment="1">
      <alignment horizontal="center" vertical="center" wrapText="1"/>
    </xf>
    <xf numFmtId="0" fontId="17" fillId="0" borderId="0" xfId="1" applyFont="1" applyAlignment="1">
      <alignment horizontal="center" vertical="center"/>
    </xf>
    <xf numFmtId="2" fontId="40" fillId="0" borderId="0" xfId="1" applyNumberFormat="1" applyFont="1" applyAlignment="1">
      <alignment vertical="center" wrapText="1"/>
    </xf>
    <xf numFmtId="2" fontId="35" fillId="0" borderId="0" xfId="1" applyNumberFormat="1" applyFont="1" applyAlignment="1">
      <alignment horizontal="right" vertical="center" wrapText="1"/>
    </xf>
    <xf numFmtId="1" fontId="40" fillId="0" borderId="0" xfId="1" applyNumberFormat="1" applyFont="1" applyAlignment="1">
      <alignment horizontal="right" vertical="center" wrapText="1"/>
    </xf>
    <xf numFmtId="0" fontId="17" fillId="0" borderId="0" xfId="1" applyFont="1" applyAlignment="1">
      <alignment horizontal="center" vertical="center" wrapText="1"/>
    </xf>
    <xf numFmtId="2" fontId="29" fillId="0" borderId="0" xfId="1" applyNumberFormat="1" applyFont="1" applyAlignment="1">
      <alignment vertical="center"/>
    </xf>
    <xf numFmtId="1" fontId="28" fillId="0" borderId="0" xfId="1" applyNumberFormat="1" applyFont="1" applyAlignment="1">
      <alignment vertical="center"/>
    </xf>
    <xf numFmtId="2" fontId="18" fillId="0" borderId="0" xfId="1" applyNumberFormat="1" applyFont="1" applyAlignment="1">
      <alignment horizontal="center" vertical="center"/>
    </xf>
    <xf numFmtId="0" fontId="43" fillId="0" borderId="0" xfId="5" applyFont="1" applyAlignment="1">
      <alignment horizontal="center" vertical="center"/>
    </xf>
    <xf numFmtId="0" fontId="28" fillId="0" borderId="0" xfId="5" applyFont="1"/>
    <xf numFmtId="0" fontId="18" fillId="0" borderId="0" xfId="5" applyFont="1" applyAlignment="1">
      <alignment horizontal="center" vertical="center"/>
    </xf>
    <xf numFmtId="0" fontId="28" fillId="0" borderId="0" xfId="5" applyFont="1" applyAlignment="1">
      <alignment vertical="center"/>
    </xf>
    <xf numFmtId="0" fontId="28" fillId="0" borderId="0" xfId="5" applyFont="1" applyAlignment="1">
      <alignment horizontal="left" vertical="center"/>
    </xf>
    <xf numFmtId="0" fontId="18" fillId="0" borderId="0" xfId="5" applyFont="1" applyAlignment="1">
      <alignment horizontal="center" vertical="center" wrapText="1"/>
    </xf>
    <xf numFmtId="0" fontId="18" fillId="7" borderId="24" xfId="5" applyFont="1" applyFill="1" applyBorder="1" applyAlignment="1">
      <alignment horizontal="center" vertical="center" wrapText="1"/>
    </xf>
    <xf numFmtId="0" fontId="18" fillId="8" borderId="25" xfId="5" applyFont="1" applyFill="1" applyBorder="1" applyAlignment="1">
      <alignment horizontal="center" vertical="center"/>
    </xf>
    <xf numFmtId="0" fontId="18" fillId="0" borderId="25" xfId="5" applyFont="1" applyBorder="1" applyAlignment="1">
      <alignment horizontal="center" vertical="center"/>
    </xf>
    <xf numFmtId="0" fontId="46" fillId="0" borderId="27" xfId="5" applyFont="1" applyBorder="1" applyAlignment="1">
      <alignment horizontal="left" vertical="top" wrapText="1"/>
    </xf>
    <xf numFmtId="0" fontId="28" fillId="0" borderId="27" xfId="5" applyFont="1" applyBorder="1" applyAlignment="1">
      <alignment horizontal="left" vertical="top" wrapText="1"/>
    </xf>
    <xf numFmtId="0" fontId="46" fillId="0" borderId="20" xfId="5" applyFont="1" applyBorder="1" applyAlignment="1">
      <alignment horizontal="left" vertical="top" wrapText="1"/>
    </xf>
    <xf numFmtId="0" fontId="28" fillId="0" borderId="20" xfId="5" applyFont="1" applyBorder="1" applyAlignment="1">
      <alignment horizontal="left" vertical="top" wrapText="1"/>
    </xf>
    <xf numFmtId="0" fontId="45" fillId="8" borderId="20" xfId="5" applyFont="1" applyFill="1" applyBorder="1" applyAlignment="1">
      <alignment horizontal="left" vertical="top" wrapText="1"/>
    </xf>
    <xf numFmtId="0" fontId="28" fillId="0" borderId="28" xfId="5" applyFont="1" applyBorder="1" applyAlignment="1">
      <alignment horizontal="left" vertical="top" wrapText="1"/>
    </xf>
    <xf numFmtId="0" fontId="28" fillId="0" borderId="29" xfId="5" applyFont="1" applyBorder="1" applyAlignment="1">
      <alignment horizontal="left" vertical="top" wrapText="1"/>
    </xf>
    <xf numFmtId="0" fontId="28" fillId="0" borderId="22" xfId="5" applyFont="1" applyBorder="1" applyAlignment="1">
      <alignment horizontal="left" vertical="top" wrapText="1"/>
    </xf>
    <xf numFmtId="0" fontId="36" fillId="0" borderId="28" xfId="5" applyFont="1" applyBorder="1" applyAlignment="1">
      <alignment horizontal="left" vertical="top" wrapText="1"/>
    </xf>
    <xf numFmtId="0" fontId="28" fillId="0" borderId="30" xfId="5" applyFont="1" applyBorder="1" applyAlignment="1">
      <alignment horizontal="left" vertical="top" wrapText="1"/>
    </xf>
    <xf numFmtId="0" fontId="45" fillId="8" borderId="27" xfId="5" applyFont="1" applyFill="1" applyBorder="1" applyAlignment="1">
      <alignment horizontal="left" vertical="top" wrapText="1"/>
    </xf>
    <xf numFmtId="0" fontId="18" fillId="0" borderId="0" xfId="5" applyFont="1" applyAlignment="1">
      <alignment wrapText="1"/>
    </xf>
    <xf numFmtId="0" fontId="28" fillId="0" borderId="0" xfId="5" applyFont="1" applyAlignment="1">
      <alignment horizontal="left" vertical="top"/>
    </xf>
    <xf numFmtId="0" fontId="28" fillId="0" borderId="0" xfId="5" applyFont="1" applyAlignment="1">
      <alignment horizontal="left" vertical="top" wrapText="1"/>
    </xf>
    <xf numFmtId="0" fontId="47" fillId="14" borderId="0" xfId="5" applyFont="1" applyFill="1" applyAlignment="1">
      <alignment horizontal="center" vertical="center"/>
    </xf>
    <xf numFmtId="2" fontId="3" fillId="3" borderId="0" xfId="0" quotePrefix="1" applyNumberFormat="1" applyFont="1" applyFill="1" applyAlignment="1">
      <alignment horizontal="left" vertical="top" readingOrder="1"/>
    </xf>
    <xf numFmtId="2" fontId="3" fillId="3" borderId="13" xfId="0" quotePrefix="1" applyNumberFormat="1" applyFont="1" applyFill="1" applyBorder="1" applyAlignment="1">
      <alignment horizontal="left" vertical="top" readingOrder="1"/>
    </xf>
    <xf numFmtId="188" fontId="3" fillId="3" borderId="0" xfId="0" quotePrefix="1" applyNumberFormat="1" applyFont="1" applyFill="1" applyAlignment="1">
      <alignment horizontal="left" vertical="top" readingOrder="1"/>
    </xf>
    <xf numFmtId="188" fontId="3" fillId="3" borderId="13" xfId="0" quotePrefix="1" applyNumberFormat="1" applyFont="1" applyFill="1" applyBorder="1" applyAlignment="1">
      <alignment horizontal="left" vertical="top" readingOrder="1"/>
    </xf>
    <xf numFmtId="2" fontId="36" fillId="10" borderId="20" xfId="1" applyNumberFormat="1" applyFont="1" applyFill="1" applyBorder="1" applyAlignment="1" applyProtection="1">
      <alignment horizontal="center" vertical="top"/>
      <protection locked="0"/>
    </xf>
    <xf numFmtId="0" fontId="28" fillId="0" borderId="0" xfId="0" applyFont="1"/>
    <xf numFmtId="0" fontId="28" fillId="0" borderId="0" xfId="0" applyFont="1" applyAlignment="1">
      <alignment horizontal="center"/>
    </xf>
    <xf numFmtId="0" fontId="18" fillId="0" borderId="0" xfId="0" applyFont="1"/>
    <xf numFmtId="1" fontId="18" fillId="0" borderId="0" xfId="0" applyNumberFormat="1" applyFont="1" applyAlignment="1">
      <alignment horizontal="center"/>
    </xf>
    <xf numFmtId="1" fontId="28" fillId="0" borderId="0" xfId="0" applyNumberFormat="1" applyFont="1" applyAlignment="1">
      <alignment horizontal="center"/>
    </xf>
    <xf numFmtId="0" fontId="32" fillId="0" borderId="2" xfId="1" applyFont="1" applyBorder="1" applyAlignment="1">
      <alignment horizontal="center" vertical="center"/>
    </xf>
    <xf numFmtId="0" fontId="32" fillId="0" borderId="3" xfId="1" applyFont="1" applyBorder="1" applyAlignment="1">
      <alignment horizontal="center" vertical="center"/>
    </xf>
    <xf numFmtId="0" fontId="32" fillId="0" borderId="4" xfId="1" applyFont="1" applyBorder="1" applyAlignment="1">
      <alignment horizontal="center" vertical="center"/>
    </xf>
    <xf numFmtId="0" fontId="28" fillId="0" borderId="8" xfId="1" applyFont="1" applyBorder="1" applyAlignment="1">
      <alignment vertical="center"/>
    </xf>
    <xf numFmtId="0" fontId="28" fillId="0" borderId="7" xfId="1" applyFont="1" applyBorder="1" applyAlignment="1">
      <alignment vertical="center"/>
    </xf>
    <xf numFmtId="0" fontId="52" fillId="0" borderId="7" xfId="1" applyFont="1" applyBorder="1" applyAlignment="1">
      <alignment vertical="center" wrapText="1"/>
    </xf>
    <xf numFmtId="0" fontId="52" fillId="0" borderId="8" xfId="1" applyFont="1" applyBorder="1" applyAlignment="1">
      <alignment vertical="center" wrapText="1"/>
    </xf>
    <xf numFmtId="0" fontId="52" fillId="0" borderId="9" xfId="1" applyFont="1" applyBorder="1" applyAlignment="1">
      <alignment vertical="center" wrapText="1"/>
    </xf>
    <xf numFmtId="0" fontId="33" fillId="0" borderId="0" xfId="1" applyFont="1" applyAlignment="1">
      <alignment horizontal="left" vertical="center"/>
    </xf>
    <xf numFmtId="2" fontId="28" fillId="7" borderId="20" xfId="1" applyNumberFormat="1" applyFont="1" applyFill="1" applyBorder="1" applyAlignment="1" applyProtection="1">
      <alignment horizontal="center" vertical="top" wrapText="1"/>
      <protection locked="0"/>
    </xf>
    <xf numFmtId="0" fontId="26" fillId="0" borderId="0" xfId="0" applyFont="1"/>
    <xf numFmtId="0" fontId="0" fillId="3" borderId="0" xfId="0" applyFill="1" applyProtection="1">
      <protection hidden="1"/>
    </xf>
    <xf numFmtId="0" fontId="16" fillId="3" borderId="0" xfId="0" applyFont="1" applyFill="1" applyAlignment="1" applyProtection="1">
      <alignment horizontal="center" vertical="top" readingOrder="1"/>
      <protection hidden="1"/>
    </xf>
    <xf numFmtId="0" fontId="26" fillId="0" borderId="0" xfId="0" applyFont="1" applyProtection="1">
      <protection hidden="1"/>
    </xf>
    <xf numFmtId="0" fontId="0" fillId="0" borderId="0" xfId="0" applyProtection="1">
      <protection hidden="1"/>
    </xf>
    <xf numFmtId="2" fontId="0" fillId="3" borderId="0" xfId="0" applyNumberFormat="1" applyFill="1" applyProtection="1">
      <protection hidden="1"/>
    </xf>
    <xf numFmtId="0" fontId="5" fillId="3" borderId="0" xfId="0" applyFont="1" applyFill="1" applyAlignment="1" applyProtection="1">
      <alignment horizontal="left" vertical="top" readingOrder="1"/>
      <protection hidden="1"/>
    </xf>
    <xf numFmtId="49" fontId="26" fillId="0" borderId="0" xfId="0" applyNumberFormat="1" applyFont="1" applyProtection="1">
      <protection hidden="1"/>
    </xf>
    <xf numFmtId="0" fontId="53" fillId="0" borderId="0" xfId="0" applyFont="1" applyProtection="1">
      <protection hidden="1"/>
    </xf>
    <xf numFmtId="1" fontId="41" fillId="3" borderId="0" xfId="0" applyNumberFormat="1" applyFont="1" applyFill="1" applyAlignment="1" applyProtection="1">
      <alignment horizontal="center"/>
      <protection hidden="1"/>
    </xf>
    <xf numFmtId="1" fontId="0" fillId="3" borderId="0" xfId="0" applyNumberFormat="1" applyFill="1" applyProtection="1">
      <protection hidden="1"/>
    </xf>
    <xf numFmtId="0" fontId="11" fillId="3" borderId="0" xfId="0" applyFont="1" applyFill="1" applyAlignment="1" applyProtection="1">
      <alignment vertical="top" wrapText="1"/>
      <protection hidden="1"/>
    </xf>
    <xf numFmtId="0" fontId="8" fillId="4" borderId="0" xfId="0" applyFont="1" applyFill="1" applyAlignment="1">
      <alignment vertical="center"/>
    </xf>
    <xf numFmtId="0" fontId="8" fillId="4" borderId="0" xfId="0" applyFont="1" applyFill="1" applyAlignment="1" applyProtection="1">
      <alignment vertical="center"/>
      <protection hidden="1"/>
    </xf>
    <xf numFmtId="0" fontId="0" fillId="4" borderId="0" xfId="0" applyFill="1" applyAlignment="1">
      <alignment vertical="center"/>
    </xf>
    <xf numFmtId="0" fontId="0" fillId="3" borderId="0" xfId="0" applyFill="1" applyAlignment="1" applyProtection="1">
      <alignment vertical="center"/>
      <protection hidden="1"/>
    </xf>
    <xf numFmtId="1" fontId="15" fillId="2" borderId="1" xfId="0" applyNumberFormat="1" applyFont="1" applyFill="1" applyBorder="1" applyAlignment="1" applyProtection="1">
      <alignment horizontal="center" vertical="center"/>
      <protection hidden="1"/>
    </xf>
    <xf numFmtId="0" fontId="15" fillId="2" borderId="1" xfId="0" applyFont="1" applyFill="1" applyBorder="1" applyAlignment="1" applyProtection="1">
      <alignment horizontal="center" vertical="center"/>
      <protection hidden="1"/>
    </xf>
    <xf numFmtId="0" fontId="26" fillId="0" borderId="0" xfId="0" applyFont="1" applyAlignment="1" applyProtection="1">
      <alignment vertical="center"/>
      <protection hidden="1"/>
    </xf>
    <xf numFmtId="0" fontId="0" fillId="0" borderId="0" xfId="0" applyAlignment="1">
      <alignment vertical="center"/>
    </xf>
    <xf numFmtId="0" fontId="8" fillId="4" borderId="0" xfId="0" applyFont="1" applyFill="1" applyAlignment="1">
      <alignment horizontal="left" vertical="center"/>
    </xf>
    <xf numFmtId="0" fontId="8" fillId="4" borderId="0" xfId="0" applyFont="1" applyFill="1" applyAlignment="1" applyProtection="1">
      <alignment horizontal="left" vertical="center"/>
      <protection hidden="1"/>
    </xf>
    <xf numFmtId="0" fontId="8" fillId="4" borderId="0" xfId="0" applyFont="1" applyFill="1" applyAlignment="1" applyProtection="1">
      <alignment vertical="center" wrapText="1"/>
      <protection hidden="1"/>
    </xf>
    <xf numFmtId="0" fontId="0" fillId="0" borderId="0" xfId="0" applyAlignment="1" applyProtection="1">
      <alignment vertical="center"/>
      <protection hidden="1"/>
    </xf>
    <xf numFmtId="0" fontId="26" fillId="0" borderId="0" xfId="0" applyFont="1" applyAlignment="1">
      <alignment vertical="center"/>
    </xf>
    <xf numFmtId="1" fontId="14" fillId="2" borderId="1" xfId="0" applyNumberFormat="1" applyFont="1" applyFill="1" applyBorder="1" applyAlignment="1" applyProtection="1">
      <alignment horizontal="center" vertical="center"/>
      <protection hidden="1"/>
    </xf>
    <xf numFmtId="0" fontId="14" fillId="2" borderId="1" xfId="0" applyFont="1" applyFill="1" applyBorder="1" applyAlignment="1" applyProtection="1">
      <alignment horizontal="center" vertical="center"/>
      <protection locked="0" hidden="1"/>
    </xf>
    <xf numFmtId="1" fontId="41" fillId="3" borderId="0" xfId="0" applyNumberFormat="1" applyFont="1" applyFill="1" applyAlignment="1" applyProtection="1">
      <alignment horizontal="center" vertical="center"/>
      <protection hidden="1"/>
    </xf>
    <xf numFmtId="0" fontId="41" fillId="3" borderId="0" xfId="0" applyFont="1" applyFill="1" applyAlignment="1" applyProtection="1">
      <alignment horizontal="center" vertical="center"/>
      <protection locked="0" hidden="1"/>
    </xf>
    <xf numFmtId="0" fontId="4" fillId="5" borderId="0" xfId="0" applyFont="1" applyFill="1" applyAlignment="1">
      <alignment vertical="center" readingOrder="1"/>
    </xf>
    <xf numFmtId="0" fontId="4" fillId="5" borderId="0" xfId="0" applyFont="1" applyFill="1" applyAlignment="1">
      <alignment horizontal="left" vertical="center" readingOrder="1"/>
    </xf>
    <xf numFmtId="0" fontId="4" fillId="5" borderId="0" xfId="0" applyFont="1" applyFill="1" applyAlignment="1" applyProtection="1">
      <alignment horizontal="left" vertical="center" wrapText="1" readingOrder="1"/>
      <protection hidden="1"/>
    </xf>
    <xf numFmtId="0" fontId="0" fillId="5" borderId="0" xfId="0" applyFill="1" applyAlignment="1">
      <alignment vertical="center"/>
    </xf>
    <xf numFmtId="0" fontId="4" fillId="5" borderId="0" xfId="0" applyFont="1" applyFill="1" applyAlignment="1" applyProtection="1">
      <alignment horizontal="left" vertical="center" readingOrder="1"/>
      <protection hidden="1"/>
    </xf>
    <xf numFmtId="0" fontId="54" fillId="3" borderId="0" xfId="0" applyFont="1" applyFill="1" applyAlignment="1" applyProtection="1">
      <alignment vertical="center" readingOrder="1"/>
      <protection hidden="1"/>
    </xf>
    <xf numFmtId="0" fontId="4" fillId="5" borderId="0" xfId="0" applyFont="1" applyFill="1" applyAlignment="1" applyProtection="1">
      <alignment vertical="center" readingOrder="1"/>
      <protection hidden="1"/>
    </xf>
    <xf numFmtId="0" fontId="25" fillId="3" borderId="0" xfId="0" applyFont="1" applyFill="1"/>
    <xf numFmtId="1" fontId="24" fillId="2" borderId="0" xfId="0" applyNumberFormat="1" applyFont="1" applyFill="1" applyAlignment="1">
      <alignment horizontal="center"/>
    </xf>
    <xf numFmtId="0" fontId="58" fillId="0" borderId="0" xfId="0" applyFont="1" applyAlignment="1" applyProtection="1">
      <alignment horizontal="center" vertical="top" readingOrder="1"/>
      <protection hidden="1"/>
    </xf>
    <xf numFmtId="0" fontId="53" fillId="0" borderId="0" xfId="0" applyFont="1" applyAlignment="1" applyProtection="1">
      <alignment vertical="center"/>
      <protection hidden="1"/>
    </xf>
    <xf numFmtId="1" fontId="53" fillId="0" borderId="0" xfId="0" applyNumberFormat="1" applyFont="1" applyProtection="1">
      <protection hidden="1"/>
    </xf>
    <xf numFmtId="0" fontId="58" fillId="0" borderId="0" xfId="0" applyFont="1" applyAlignment="1" applyProtection="1">
      <alignment vertical="center" readingOrder="1"/>
      <protection hidden="1"/>
    </xf>
    <xf numFmtId="49" fontId="53" fillId="0" borderId="0" xfId="0" applyNumberFormat="1" applyFont="1" applyProtection="1">
      <protection hidden="1"/>
    </xf>
    <xf numFmtId="0" fontId="3" fillId="4" borderId="1" xfId="0" quotePrefix="1" applyFont="1" applyFill="1" applyBorder="1" applyAlignment="1" applyProtection="1">
      <alignment horizontal="left" vertical="top" readingOrder="1"/>
      <protection locked="0"/>
    </xf>
    <xf numFmtId="0" fontId="3" fillId="4" borderId="1" xfId="0" quotePrefix="1" applyFont="1" applyFill="1" applyBorder="1" applyAlignment="1" applyProtection="1">
      <alignment horizontal="center" vertical="top" readingOrder="1"/>
      <protection locked="0"/>
    </xf>
    <xf numFmtId="2" fontId="3" fillId="4" borderId="1" xfId="0" quotePrefix="1" applyNumberFormat="1" applyFont="1" applyFill="1" applyBorder="1" applyAlignment="1" applyProtection="1">
      <alignment horizontal="center" vertical="top" readingOrder="1"/>
      <protection locked="0"/>
    </xf>
    <xf numFmtId="188" fontId="3" fillId="4" borderId="1" xfId="0" quotePrefix="1" applyNumberFormat="1" applyFont="1" applyFill="1" applyBorder="1" applyAlignment="1" applyProtection="1">
      <alignment horizontal="center" vertical="top" readingOrder="1"/>
      <protection locked="0"/>
    </xf>
    <xf numFmtId="0" fontId="0" fillId="4" borderId="1" xfId="0" applyFill="1" applyBorder="1" applyAlignment="1" applyProtection="1">
      <alignment horizontal="center"/>
      <protection locked="0"/>
    </xf>
    <xf numFmtId="0" fontId="3" fillId="3" borderId="0" xfId="0" applyFont="1" applyFill="1" applyAlignment="1">
      <alignment horizontal="left" vertical="center" readingOrder="1"/>
    </xf>
    <xf numFmtId="0" fontId="3" fillId="3" borderId="0" xfId="0" applyFont="1" applyFill="1"/>
    <xf numFmtId="0" fontId="0" fillId="3" borderId="0" xfId="0" applyFill="1" applyAlignment="1" applyProtection="1">
      <alignment horizontal="center"/>
      <protection locked="0"/>
    </xf>
    <xf numFmtId="0" fontId="58" fillId="0" borderId="0" xfId="0" applyFont="1" applyAlignment="1">
      <alignment vertical="center" readingOrder="1"/>
    </xf>
    <xf numFmtId="0" fontId="3" fillId="3" borderId="0" xfId="0" quotePrefix="1" applyFont="1" applyFill="1" applyAlignment="1">
      <alignment horizontal="left" vertical="center" readingOrder="1"/>
    </xf>
    <xf numFmtId="0" fontId="3" fillId="3" borderId="0" xfId="0" applyFont="1" applyFill="1" applyAlignment="1">
      <alignment vertical="center"/>
    </xf>
    <xf numFmtId="0" fontId="5" fillId="3" borderId="0" xfId="0" applyFont="1" applyFill="1" applyAlignment="1" applyProtection="1">
      <alignment horizontal="left" vertical="center" readingOrder="1"/>
      <protection hidden="1"/>
    </xf>
    <xf numFmtId="0" fontId="61" fillId="3" borderId="0" xfId="0" applyFont="1" applyFill="1"/>
    <xf numFmtId="0" fontId="60" fillId="3" borderId="0" xfId="0" applyFont="1" applyFill="1"/>
    <xf numFmtId="0" fontId="61" fillId="3" borderId="0" xfId="0" applyFont="1" applyFill="1" applyProtection="1">
      <protection hidden="1"/>
    </xf>
    <xf numFmtId="0" fontId="62" fillId="0" borderId="0" xfId="0" applyFont="1" applyProtection="1">
      <protection hidden="1"/>
    </xf>
    <xf numFmtId="0" fontId="62" fillId="0" borderId="0" xfId="0" applyFont="1"/>
    <xf numFmtId="0" fontId="61" fillId="0" borderId="0" xfId="0" applyFont="1"/>
    <xf numFmtId="0" fontId="61" fillId="4" borderId="0" xfId="0" applyFont="1" applyFill="1" applyAlignment="1">
      <alignment horizontal="left" vertical="center"/>
    </xf>
    <xf numFmtId="0" fontId="61" fillId="3" borderId="0" xfId="0" applyFont="1" applyFill="1" applyAlignment="1" applyProtection="1">
      <alignment horizontal="left" vertical="center"/>
      <protection hidden="1"/>
    </xf>
    <xf numFmtId="0" fontId="62" fillId="0" borderId="0" xfId="0" applyFont="1" applyAlignment="1" applyProtection="1">
      <alignment horizontal="left" vertical="center"/>
      <protection hidden="1"/>
    </xf>
    <xf numFmtId="0" fontId="62" fillId="0" borderId="0" xfId="0" applyFont="1" applyAlignment="1">
      <alignment horizontal="left" vertical="center"/>
    </xf>
    <xf numFmtId="0" fontId="61" fillId="0" borderId="0" xfId="0" applyFont="1" applyAlignment="1">
      <alignment horizontal="left" vertical="center"/>
    </xf>
    <xf numFmtId="0" fontId="61" fillId="5" borderId="0" xfId="0" applyFont="1" applyFill="1" applyAlignment="1">
      <alignment vertical="center"/>
    </xf>
    <xf numFmtId="0" fontId="61" fillId="3" borderId="0" xfId="0" applyFont="1" applyFill="1" applyAlignment="1" applyProtection="1">
      <alignment vertical="center"/>
      <protection hidden="1"/>
    </xf>
    <xf numFmtId="0" fontId="62" fillId="0" borderId="0" xfId="0" applyFont="1" applyAlignment="1" applyProtection="1">
      <alignment vertical="center"/>
      <protection hidden="1"/>
    </xf>
    <xf numFmtId="0" fontId="62" fillId="0" borderId="0" xfId="0" applyFont="1" applyAlignment="1">
      <alignment vertical="center"/>
    </xf>
    <xf numFmtId="0" fontId="61" fillId="0" borderId="0" xfId="0" applyFont="1" applyAlignment="1">
      <alignment vertical="center"/>
    </xf>
    <xf numFmtId="0" fontId="61" fillId="3" borderId="0" xfId="0" applyFont="1" applyFill="1" applyAlignment="1">
      <alignment vertical="center"/>
    </xf>
    <xf numFmtId="0" fontId="62" fillId="3" borderId="0" xfId="0" applyFont="1" applyFill="1" applyProtection="1">
      <protection hidden="1"/>
    </xf>
    <xf numFmtId="0" fontId="62" fillId="3" borderId="0" xfId="0" applyFont="1" applyFill="1" applyAlignment="1" applyProtection="1">
      <alignment vertical="center"/>
      <protection hidden="1"/>
    </xf>
    <xf numFmtId="0" fontId="61" fillId="4" borderId="1" xfId="0" applyFont="1" applyFill="1" applyBorder="1" applyAlignment="1" applyProtection="1">
      <alignment horizontal="center" vertical="center"/>
      <protection locked="0"/>
    </xf>
    <xf numFmtId="0" fontId="7" fillId="3" borderId="0" xfId="0" applyFont="1" applyFill="1" applyAlignment="1">
      <alignment horizontal="right"/>
    </xf>
    <xf numFmtId="0" fontId="64" fillId="3" borderId="0" xfId="0" applyFont="1" applyFill="1" applyAlignment="1">
      <alignment horizontal="right"/>
    </xf>
    <xf numFmtId="1" fontId="62" fillId="0" borderId="0" xfId="0" applyNumberFormat="1" applyFont="1" applyAlignment="1" applyProtection="1">
      <alignment vertical="center"/>
      <protection hidden="1"/>
    </xf>
    <xf numFmtId="0" fontId="61" fillId="0" borderId="0" xfId="0" applyFont="1" applyAlignment="1" applyProtection="1">
      <alignment vertical="center"/>
      <protection hidden="1"/>
    </xf>
    <xf numFmtId="0" fontId="64" fillId="3" borderId="0" xfId="0" applyFont="1" applyFill="1" applyAlignment="1">
      <alignment horizontal="right" vertical="center"/>
    </xf>
    <xf numFmtId="0" fontId="61" fillId="2" borderId="1" xfId="0" applyFont="1" applyFill="1" applyBorder="1" applyAlignment="1" applyProtection="1">
      <alignment horizontal="center" vertical="center"/>
      <protection locked="0"/>
    </xf>
    <xf numFmtId="0" fontId="64" fillId="3" borderId="0" xfId="0" applyFont="1" applyFill="1" applyAlignment="1">
      <alignment vertical="center"/>
    </xf>
    <xf numFmtId="1" fontId="62" fillId="0" borderId="0" xfId="0" applyNumberFormat="1" applyFont="1" applyProtection="1">
      <protection hidden="1"/>
    </xf>
    <xf numFmtId="1" fontId="54" fillId="3" borderId="0" xfId="0" applyNumberFormat="1" applyFont="1" applyFill="1" applyAlignment="1" applyProtection="1">
      <alignment horizontal="center" vertical="center"/>
      <protection hidden="1"/>
    </xf>
    <xf numFmtId="0" fontId="54" fillId="3" borderId="0" xfId="0" applyFont="1" applyFill="1" applyAlignment="1" applyProtection="1">
      <alignment horizontal="center" vertical="center"/>
      <protection locked="0" hidden="1"/>
    </xf>
    <xf numFmtId="0" fontId="66" fillId="3" borderId="0" xfId="0" applyFont="1" applyFill="1" applyProtection="1">
      <protection hidden="1"/>
    </xf>
    <xf numFmtId="1" fontId="54" fillId="3" borderId="0" xfId="0" applyNumberFormat="1" applyFont="1" applyFill="1" applyAlignment="1" applyProtection="1">
      <alignment horizontal="center"/>
      <protection hidden="1"/>
    </xf>
    <xf numFmtId="49" fontId="62" fillId="0" borderId="0" xfId="0" applyNumberFormat="1" applyFont="1" applyProtection="1">
      <protection hidden="1"/>
    </xf>
    <xf numFmtId="0" fontId="61" fillId="0" borderId="0" xfId="0" applyFont="1" applyProtection="1">
      <protection hidden="1"/>
    </xf>
    <xf numFmtId="0" fontId="62" fillId="3" borderId="0" xfId="0" applyFont="1" applyFill="1"/>
    <xf numFmtId="0" fontId="53" fillId="3" borderId="0" xfId="0" applyFont="1" applyFill="1"/>
    <xf numFmtId="0" fontId="67" fillId="3" borderId="0" xfId="0" applyFont="1" applyFill="1" applyAlignment="1">
      <alignment horizontal="left" vertical="top" readingOrder="1"/>
    </xf>
    <xf numFmtId="0" fontId="53" fillId="3" borderId="0" xfId="0" applyFont="1" applyFill="1" applyProtection="1">
      <protection hidden="1"/>
    </xf>
    <xf numFmtId="0" fontId="53" fillId="0" borderId="0" xfId="0" applyFont="1"/>
    <xf numFmtId="0" fontId="67" fillId="3" borderId="0" xfId="0" quotePrefix="1" applyFont="1" applyFill="1" applyAlignment="1">
      <alignment horizontal="left" vertical="top" readingOrder="1"/>
    </xf>
    <xf numFmtId="2" fontId="53" fillId="3" borderId="0" xfId="0" applyNumberFormat="1" applyFont="1" applyFill="1" applyProtection="1">
      <protection hidden="1"/>
    </xf>
    <xf numFmtId="1" fontId="53" fillId="3" borderId="0" xfId="0" applyNumberFormat="1" applyFont="1" applyFill="1" applyProtection="1">
      <protection hidden="1"/>
    </xf>
    <xf numFmtId="0" fontId="53" fillId="4" borderId="1" xfId="0" applyFont="1" applyFill="1" applyBorder="1" applyAlignment="1" applyProtection="1">
      <alignment horizontal="center"/>
      <protection locked="0"/>
    </xf>
    <xf numFmtId="0" fontId="58" fillId="3" borderId="0" xfId="0" applyFont="1" applyFill="1" applyAlignment="1" applyProtection="1">
      <alignment horizontal="left" vertical="top" readingOrder="1"/>
      <protection hidden="1"/>
    </xf>
    <xf numFmtId="0" fontId="69" fillId="3" borderId="0" xfId="0" applyFont="1" applyFill="1" applyAlignment="1">
      <alignment horizontal="right"/>
    </xf>
    <xf numFmtId="0" fontId="67" fillId="3" borderId="0" xfId="0" applyFont="1" applyFill="1" applyAlignment="1">
      <alignment vertical="top"/>
    </xf>
    <xf numFmtId="0" fontId="68" fillId="3" borderId="0" xfId="0" applyFont="1" applyFill="1" applyAlignment="1" applyProtection="1">
      <alignment vertical="top" wrapText="1"/>
      <protection hidden="1"/>
    </xf>
    <xf numFmtId="0" fontId="69" fillId="3" borderId="0" xfId="0" applyFont="1" applyFill="1"/>
    <xf numFmtId="0" fontId="65" fillId="3" borderId="0" xfId="0" applyFont="1" applyFill="1" applyAlignment="1" applyProtection="1">
      <alignment vertical="top" wrapText="1"/>
      <protection hidden="1"/>
    </xf>
    <xf numFmtId="0" fontId="67" fillId="3" borderId="0" xfId="0" applyFont="1" applyFill="1" applyAlignment="1" applyProtection="1">
      <alignment vertical="top" wrapText="1"/>
      <protection hidden="1"/>
    </xf>
    <xf numFmtId="0" fontId="3" fillId="3" borderId="0" xfId="0" applyFont="1" applyFill="1" applyAlignment="1" applyProtection="1">
      <alignment vertical="center" wrapText="1"/>
      <protection hidden="1"/>
    </xf>
    <xf numFmtId="0" fontId="65" fillId="3" borderId="0" xfId="0" applyFont="1" applyFill="1" applyAlignment="1" applyProtection="1">
      <alignment vertical="center" wrapText="1"/>
      <protection hidden="1"/>
    </xf>
    <xf numFmtId="0" fontId="68" fillId="3" borderId="0" xfId="0" applyFont="1" applyFill="1" applyAlignment="1" applyProtection="1">
      <alignment vertical="center" wrapText="1"/>
      <protection hidden="1"/>
    </xf>
    <xf numFmtId="0" fontId="59" fillId="3" borderId="0" xfId="0" applyFont="1" applyFill="1" applyAlignment="1" applyProtection="1">
      <alignment vertical="center" wrapText="1"/>
      <protection hidden="1"/>
    </xf>
    <xf numFmtId="1" fontId="62" fillId="3" borderId="0" xfId="0" applyNumberFormat="1" applyFont="1" applyFill="1" applyProtection="1">
      <protection hidden="1"/>
    </xf>
    <xf numFmtId="2" fontId="62" fillId="3" borderId="0" xfId="0" applyNumberFormat="1" applyFont="1" applyFill="1" applyProtection="1">
      <protection hidden="1"/>
    </xf>
    <xf numFmtId="0" fontId="11" fillId="2" borderId="14" xfId="0" applyFont="1" applyFill="1" applyBorder="1" applyAlignment="1" applyProtection="1">
      <alignment vertical="top" wrapText="1"/>
      <protection hidden="1"/>
    </xf>
    <xf numFmtId="0" fontId="11" fillId="2" borderId="13" xfId="0" applyFont="1" applyFill="1" applyBorder="1" applyAlignment="1" applyProtection="1">
      <alignment vertical="top" wrapText="1"/>
      <protection hidden="1"/>
    </xf>
    <xf numFmtId="0" fontId="11" fillId="2" borderId="15" xfId="0" applyFont="1" applyFill="1" applyBorder="1" applyAlignment="1" applyProtection="1">
      <alignment vertical="top" wrapText="1"/>
      <protection hidden="1"/>
    </xf>
    <xf numFmtId="0" fontId="11" fillId="3" borderId="0" xfId="0" applyFont="1" applyFill="1" applyAlignment="1" applyProtection="1">
      <alignment horizontal="left" vertical="top" wrapText="1"/>
      <protection hidden="1"/>
    </xf>
    <xf numFmtId="0" fontId="65" fillId="3" borderId="0" xfId="0" applyFont="1" applyFill="1" applyAlignment="1">
      <alignment vertical="center"/>
    </xf>
    <xf numFmtId="0" fontId="26" fillId="3" borderId="0" xfId="0" applyFont="1" applyFill="1" applyAlignment="1" applyProtection="1">
      <alignment wrapText="1"/>
      <protection hidden="1"/>
    </xf>
    <xf numFmtId="0" fontId="66" fillId="3" borderId="0" xfId="0" applyFont="1" applyFill="1" applyAlignment="1" applyProtection="1">
      <alignment wrapText="1"/>
      <protection hidden="1"/>
    </xf>
    <xf numFmtId="0" fontId="74" fillId="3" borderId="0" xfId="0" applyFont="1" applyFill="1" applyAlignment="1" applyProtection="1">
      <alignment horizontal="left" vertical="top" wrapText="1"/>
      <protection locked="0"/>
    </xf>
    <xf numFmtId="0" fontId="54" fillId="3" borderId="0" xfId="0" applyFont="1" applyFill="1" applyAlignment="1" applyProtection="1">
      <alignment horizontal="left" vertical="top" readingOrder="1"/>
      <protection hidden="1"/>
    </xf>
    <xf numFmtId="0" fontId="74" fillId="3" borderId="0" xfId="0" applyFont="1" applyFill="1" applyAlignment="1" applyProtection="1">
      <alignment vertical="center" wrapText="1"/>
      <protection hidden="1"/>
    </xf>
    <xf numFmtId="0" fontId="75" fillId="3" borderId="0" xfId="0" applyFont="1" applyFill="1" applyAlignment="1" applyProtection="1">
      <alignment vertical="center" wrapText="1"/>
      <protection hidden="1"/>
    </xf>
    <xf numFmtId="0" fontId="66" fillId="3" borderId="0" xfId="0" applyFont="1" applyFill="1" applyAlignment="1" applyProtection="1">
      <alignment vertical="center" wrapText="1"/>
      <protection hidden="1"/>
    </xf>
    <xf numFmtId="0" fontId="26" fillId="3" borderId="0" xfId="0" applyFont="1" applyFill="1" applyAlignment="1" applyProtection="1">
      <alignment vertical="center"/>
      <protection hidden="1"/>
    </xf>
    <xf numFmtId="0" fontId="61" fillId="3" borderId="0" xfId="0" applyFont="1" applyFill="1" applyAlignment="1" applyProtection="1">
      <alignment horizontal="left" vertical="center" wrapText="1"/>
      <protection hidden="1"/>
    </xf>
    <xf numFmtId="0" fontId="59" fillId="3" borderId="0" xfId="0" applyFont="1" applyFill="1" applyAlignment="1" applyProtection="1">
      <alignment vertical="top" wrapText="1"/>
      <protection hidden="1"/>
    </xf>
    <xf numFmtId="0" fontId="61" fillId="3" borderId="0" xfId="0" applyFont="1" applyFill="1" applyAlignment="1" applyProtection="1">
      <alignment vertical="center" wrapText="1"/>
      <protection hidden="1"/>
    </xf>
    <xf numFmtId="0" fontId="75" fillId="3" borderId="0" xfId="0" applyFont="1" applyFill="1" applyAlignment="1" applyProtection="1">
      <alignment vertical="top" wrapText="1"/>
      <protection hidden="1"/>
    </xf>
    <xf numFmtId="0" fontId="75" fillId="3" borderId="0" xfId="0" applyFont="1" applyFill="1" applyAlignment="1" applyProtection="1">
      <alignment horizontal="left" vertical="top" wrapText="1"/>
      <protection hidden="1"/>
    </xf>
    <xf numFmtId="2" fontId="3" fillId="4" borderId="1" xfId="0" quotePrefix="1" applyNumberFormat="1" applyFont="1" applyFill="1" applyBorder="1" applyAlignment="1" applyProtection="1">
      <alignment horizontal="left" vertical="top" readingOrder="1"/>
      <protection locked="0"/>
    </xf>
    <xf numFmtId="0" fontId="11" fillId="3" borderId="0" xfId="0" applyFont="1" applyFill="1" applyAlignment="1" applyProtection="1">
      <alignment vertical="center" wrapText="1"/>
      <protection hidden="1"/>
    </xf>
    <xf numFmtId="2" fontId="5" fillId="2" borderId="1" xfId="0" applyNumberFormat="1" applyFont="1" applyFill="1" applyBorder="1" applyAlignment="1" applyProtection="1">
      <alignment horizontal="center" vertical="center"/>
      <protection hidden="1"/>
    </xf>
    <xf numFmtId="2" fontId="63" fillId="2" borderId="1" xfId="0" applyNumberFormat="1" applyFont="1" applyFill="1" applyBorder="1" applyAlignment="1" applyProtection="1">
      <alignment horizontal="center" vertical="center"/>
      <protection hidden="1"/>
    </xf>
    <xf numFmtId="2" fontId="5" fillId="2" borderId="1" xfId="0" applyNumberFormat="1" applyFont="1" applyFill="1" applyBorder="1" applyAlignment="1" applyProtection="1">
      <alignment horizontal="center" vertical="center"/>
      <protection locked="0" hidden="1"/>
    </xf>
    <xf numFmtId="0" fontId="72" fillId="3" borderId="0" xfId="0" applyFont="1" applyFill="1" applyAlignment="1" applyProtection="1">
      <alignment vertical="center" wrapText="1"/>
      <protection hidden="1"/>
    </xf>
    <xf numFmtId="0" fontId="66" fillId="3" borderId="0" xfId="0" applyFont="1" applyFill="1" applyAlignment="1" applyProtection="1">
      <alignment vertical="center"/>
      <protection hidden="1"/>
    </xf>
    <xf numFmtId="1" fontId="66" fillId="3" borderId="0" xfId="0" applyNumberFormat="1" applyFont="1" applyFill="1" applyAlignment="1" applyProtection="1">
      <alignment vertical="center"/>
      <protection hidden="1"/>
    </xf>
    <xf numFmtId="2" fontId="15" fillId="2" borderId="1" xfId="0" applyNumberFormat="1" applyFont="1" applyFill="1" applyBorder="1" applyAlignment="1" applyProtection="1">
      <alignment horizontal="center" vertical="center"/>
      <protection hidden="1"/>
    </xf>
    <xf numFmtId="2" fontId="14" fillId="2" borderId="1" xfId="0" applyNumberFormat="1" applyFont="1" applyFill="1" applyBorder="1" applyAlignment="1" applyProtection="1">
      <alignment horizontal="center" vertical="center"/>
      <protection hidden="1"/>
    </xf>
    <xf numFmtId="2" fontId="14" fillId="2" borderId="1" xfId="0" applyNumberFormat="1" applyFont="1" applyFill="1" applyBorder="1" applyAlignment="1" applyProtection="1">
      <alignment horizontal="center" vertical="center"/>
      <protection locked="0" hidden="1"/>
    </xf>
    <xf numFmtId="0" fontId="28" fillId="0" borderId="0" xfId="0" applyFont="1" applyAlignment="1">
      <alignment horizontal="center" vertical="center"/>
    </xf>
    <xf numFmtId="0" fontId="78" fillId="3" borderId="0" xfId="0" applyFont="1" applyFill="1"/>
    <xf numFmtId="0" fontId="77" fillId="3" borderId="0" xfId="0" applyFont="1" applyFill="1"/>
    <xf numFmtId="2" fontId="24" fillId="2" borderId="0" xfId="0" applyNumberFormat="1" applyFont="1" applyFill="1"/>
    <xf numFmtId="0" fontId="76" fillId="3" borderId="0" xfId="0" applyFont="1" applyFill="1"/>
    <xf numFmtId="1" fontId="28" fillId="0" borderId="0" xfId="0" applyNumberFormat="1" applyFont="1" applyAlignment="1">
      <alignment horizontal="center" vertical="center"/>
    </xf>
    <xf numFmtId="0" fontId="19" fillId="3" borderId="0" xfId="0" applyFont="1" applyFill="1"/>
    <xf numFmtId="0" fontId="15" fillId="3" borderId="0" xfId="0" applyFont="1" applyFill="1"/>
    <xf numFmtId="0" fontId="19" fillId="3" borderId="0" xfId="0" quotePrefix="1" applyFont="1" applyFill="1"/>
    <xf numFmtId="0" fontId="50" fillId="3" borderId="0" xfId="0" applyFont="1" applyFill="1"/>
    <xf numFmtId="0" fontId="6" fillId="3" borderId="0" xfId="0" applyFont="1" applyFill="1" applyAlignment="1">
      <alignment horizontal="left" vertical="top" readingOrder="1"/>
    </xf>
    <xf numFmtId="0" fontId="3" fillId="7" borderId="1" xfId="0" quotePrefix="1" applyFont="1" applyFill="1" applyBorder="1" applyAlignment="1" applyProtection="1">
      <alignment horizontal="left" vertical="top" readingOrder="1"/>
      <protection locked="0"/>
    </xf>
    <xf numFmtId="0" fontId="3" fillId="7" borderId="1" xfId="0" quotePrefix="1" applyFont="1" applyFill="1" applyBorder="1" applyAlignment="1" applyProtection="1">
      <alignment horizontal="center" vertical="top" readingOrder="1"/>
      <protection locked="0"/>
    </xf>
    <xf numFmtId="2" fontId="3" fillId="7" borderId="1" xfId="0" quotePrefix="1" applyNumberFormat="1" applyFont="1" applyFill="1" applyBorder="1" applyAlignment="1" applyProtection="1">
      <alignment horizontal="center" vertical="top" readingOrder="1"/>
      <protection locked="0"/>
    </xf>
    <xf numFmtId="0" fontId="61" fillId="3" borderId="0" xfId="0" applyFont="1" applyFill="1" applyAlignment="1">
      <alignment horizontal="left" vertical="top" readingOrder="1"/>
    </xf>
    <xf numFmtId="0" fontId="61" fillId="3" borderId="0" xfId="0" applyFont="1" applyFill="1" applyAlignment="1">
      <alignment vertical="top"/>
    </xf>
    <xf numFmtId="0" fontId="66" fillId="3" borderId="0" xfId="0" applyFont="1" applyFill="1" applyAlignment="1" applyProtection="1">
      <alignment vertical="top"/>
      <protection hidden="1"/>
    </xf>
    <xf numFmtId="0" fontId="62" fillId="0" borderId="0" xfId="0" applyFont="1" applyAlignment="1" applyProtection="1">
      <alignment vertical="top"/>
      <protection hidden="1"/>
    </xf>
    <xf numFmtId="0" fontId="62" fillId="0" borderId="0" xfId="0" applyFont="1" applyAlignment="1">
      <alignment vertical="top"/>
    </xf>
    <xf numFmtId="0" fontId="61" fillId="0" borderId="0" xfId="0" applyFont="1" applyAlignment="1">
      <alignment vertical="top"/>
    </xf>
    <xf numFmtId="0" fontId="62" fillId="3" borderId="0" xfId="0" applyFont="1" applyFill="1" applyAlignment="1" applyProtection="1">
      <alignment vertical="top"/>
      <protection hidden="1"/>
    </xf>
    <xf numFmtId="2" fontId="66" fillId="3" borderId="0" xfId="0" applyNumberFormat="1" applyFont="1" applyFill="1" applyAlignment="1" applyProtection="1">
      <alignment vertical="center"/>
      <protection hidden="1"/>
    </xf>
    <xf numFmtId="2" fontId="26" fillId="3" borderId="0" xfId="0" applyNumberFormat="1" applyFont="1" applyFill="1" applyProtection="1">
      <protection hidden="1"/>
    </xf>
    <xf numFmtId="1" fontId="26" fillId="3" borderId="0" xfId="0" applyNumberFormat="1" applyFont="1" applyFill="1" applyProtection="1">
      <protection hidden="1"/>
    </xf>
    <xf numFmtId="1" fontId="26" fillId="0" borderId="0" xfId="0" applyNumberFormat="1" applyFont="1" applyProtection="1">
      <protection hidden="1"/>
    </xf>
    <xf numFmtId="0" fontId="66" fillId="0" borderId="0" xfId="0" applyFont="1" applyProtection="1">
      <protection hidden="1"/>
    </xf>
    <xf numFmtId="0" fontId="66" fillId="0" borderId="0" xfId="0" applyFont="1"/>
    <xf numFmtId="0" fontId="61" fillId="4" borderId="0" xfId="0" applyFont="1" applyFill="1" applyAlignment="1">
      <alignment vertical="center"/>
    </xf>
    <xf numFmtId="0" fontId="66" fillId="0" borderId="0" xfId="0" applyFont="1" applyAlignment="1" applyProtection="1">
      <alignment vertical="center"/>
      <protection hidden="1"/>
    </xf>
    <xf numFmtId="0" fontId="66" fillId="0" borderId="0" xfId="0" applyFont="1" applyAlignment="1">
      <alignment vertical="center"/>
    </xf>
    <xf numFmtId="0" fontId="61" fillId="4" borderId="1" xfId="0" applyFont="1" applyFill="1" applyBorder="1" applyAlignment="1" applyProtection="1">
      <alignment horizontal="center"/>
      <protection locked="0"/>
    </xf>
    <xf numFmtId="1" fontId="66" fillId="3" borderId="0" xfId="0" applyNumberFormat="1" applyFont="1" applyFill="1" applyProtection="1">
      <protection hidden="1"/>
    </xf>
    <xf numFmtId="0" fontId="62" fillId="0" borderId="0" xfId="0" applyFont="1" applyAlignment="1" applyProtection="1">
      <alignment horizontal="center" vertical="center"/>
      <protection hidden="1"/>
    </xf>
    <xf numFmtId="2" fontId="66" fillId="3" borderId="0" xfId="0" applyNumberFormat="1" applyFont="1" applyFill="1" applyProtection="1">
      <protection hidden="1"/>
    </xf>
    <xf numFmtId="0" fontId="61" fillId="3" borderId="0" xfId="0" applyFont="1" applyFill="1" applyAlignment="1" applyProtection="1">
      <alignment horizontal="center"/>
      <protection locked="0"/>
    </xf>
    <xf numFmtId="0" fontId="61" fillId="3" borderId="0" xfId="0" applyFont="1" applyFill="1" applyAlignment="1" applyProtection="1">
      <alignment horizontal="left"/>
      <protection hidden="1"/>
    </xf>
    <xf numFmtId="2" fontId="61" fillId="3" borderId="0" xfId="0" applyNumberFormat="1" applyFont="1" applyFill="1" applyProtection="1">
      <protection hidden="1"/>
    </xf>
    <xf numFmtId="0" fontId="74" fillId="3" borderId="0" xfId="0" applyFont="1" applyFill="1" applyAlignment="1" applyProtection="1">
      <alignment vertical="top" wrapText="1"/>
      <protection hidden="1"/>
    </xf>
    <xf numFmtId="0" fontId="64" fillId="3" borderId="0" xfId="0" applyFont="1" applyFill="1"/>
    <xf numFmtId="0" fontId="3" fillId="3" borderId="0" xfId="0" applyFont="1" applyFill="1" applyAlignment="1" applyProtection="1">
      <alignment vertical="top" wrapText="1"/>
      <protection hidden="1"/>
    </xf>
    <xf numFmtId="49" fontId="61" fillId="0" borderId="0" xfId="0" applyNumberFormat="1" applyFont="1" applyProtection="1">
      <protection hidden="1"/>
    </xf>
    <xf numFmtId="0" fontId="82" fillId="3" borderId="0" xfId="0" applyFont="1" applyFill="1"/>
    <xf numFmtId="0" fontId="83" fillId="15" borderId="31" xfId="0" applyFont="1" applyFill="1" applyBorder="1" applyAlignment="1">
      <alignment horizontal="center" vertical="center"/>
    </xf>
    <xf numFmtId="0" fontId="83" fillId="17" borderId="31" xfId="0" applyFont="1" applyFill="1" applyBorder="1" applyAlignment="1">
      <alignment horizontal="center" vertical="center"/>
    </xf>
    <xf numFmtId="0" fontId="83" fillId="15" borderId="32" xfId="0" applyFont="1" applyFill="1" applyBorder="1" applyAlignment="1">
      <alignment horizontal="center" vertical="center"/>
    </xf>
    <xf numFmtId="0" fontId="83" fillId="17" borderId="32" xfId="0" applyFont="1" applyFill="1" applyBorder="1" applyAlignment="1">
      <alignment horizontal="center" vertical="center"/>
    </xf>
    <xf numFmtId="0" fontId="62" fillId="3" borderId="0" xfId="0" quotePrefix="1" applyFont="1" applyFill="1"/>
    <xf numFmtId="0" fontId="72" fillId="3" borderId="0" xfId="0" applyFont="1" applyFill="1"/>
    <xf numFmtId="0" fontId="28" fillId="8" borderId="20" xfId="5" applyFont="1" applyFill="1" applyBorder="1" applyAlignment="1">
      <alignment horizontal="left" vertical="top" wrapText="1"/>
    </xf>
    <xf numFmtId="0" fontId="28" fillId="8" borderId="22" xfId="5" applyFont="1" applyFill="1" applyBorder="1"/>
    <xf numFmtId="0" fontId="18" fillId="0" borderId="33" xfId="5" applyFont="1" applyBorder="1" applyAlignment="1">
      <alignment horizontal="center" vertical="center" wrapText="1"/>
    </xf>
    <xf numFmtId="0" fontId="45" fillId="7" borderId="34" xfId="5" applyFont="1" applyFill="1" applyBorder="1" applyAlignment="1">
      <alignment horizontal="left" vertical="top" wrapText="1"/>
    </xf>
    <xf numFmtId="0" fontId="45" fillId="7" borderId="35" xfId="5" applyFont="1" applyFill="1" applyBorder="1" applyAlignment="1">
      <alignment horizontal="left" vertical="top" wrapText="1"/>
    </xf>
    <xf numFmtId="0" fontId="18" fillId="7" borderId="35" xfId="5" applyFont="1" applyFill="1" applyBorder="1" applyAlignment="1">
      <alignment horizontal="left" vertical="top" wrapText="1"/>
    </xf>
    <xf numFmtId="0" fontId="18" fillId="7" borderId="36" xfId="5" applyFont="1" applyFill="1" applyBorder="1" applyAlignment="1">
      <alignment horizontal="left" vertical="top" wrapText="1"/>
    </xf>
    <xf numFmtId="0" fontId="28" fillId="8" borderId="37" xfId="5" applyFont="1" applyFill="1" applyBorder="1" applyAlignment="1">
      <alignment horizontal="left" vertical="top" wrapText="1"/>
    </xf>
    <xf numFmtId="0" fontId="28" fillId="0" borderId="37" xfId="5" applyFont="1" applyBorder="1" applyAlignment="1">
      <alignment horizontal="left" vertical="top" wrapText="1"/>
    </xf>
    <xf numFmtId="0" fontId="45" fillId="8" borderId="37" xfId="5" applyFont="1" applyFill="1" applyBorder="1" applyAlignment="1">
      <alignment horizontal="left" vertical="top" wrapText="1"/>
    </xf>
    <xf numFmtId="0" fontId="46" fillId="0" borderId="37" xfId="5" applyFont="1" applyBorder="1" applyAlignment="1">
      <alignment horizontal="left" vertical="top" wrapText="1"/>
    </xf>
    <xf numFmtId="0" fontId="18" fillId="7" borderId="34" xfId="5" applyFont="1" applyFill="1" applyBorder="1" applyAlignment="1">
      <alignment horizontal="left" vertical="top" wrapText="1"/>
    </xf>
    <xf numFmtId="0" fontId="28" fillId="0" borderId="22" xfId="5" applyFont="1" applyBorder="1" applyAlignment="1" applyProtection="1">
      <alignment horizontal="left" vertical="top" wrapText="1"/>
      <protection locked="0"/>
    </xf>
    <xf numFmtId="0" fontId="28" fillId="0" borderId="27" xfId="5" applyFont="1" applyBorder="1" applyAlignment="1" applyProtection="1">
      <alignment horizontal="left" vertical="top" wrapText="1"/>
      <protection locked="0"/>
    </xf>
    <xf numFmtId="0" fontId="28" fillId="0" borderId="20" xfId="5" applyFont="1" applyBorder="1" applyAlignment="1" applyProtection="1">
      <alignment horizontal="left" vertical="top" wrapText="1"/>
      <protection locked="0"/>
    </xf>
    <xf numFmtId="0" fontId="28" fillId="0" borderId="37" xfId="5" applyFont="1" applyBorder="1" applyAlignment="1" applyProtection="1">
      <alignment horizontal="left" vertical="top" wrapText="1"/>
      <protection locked="0"/>
    </xf>
    <xf numFmtId="0" fontId="18" fillId="2" borderId="25" xfId="5" applyFont="1" applyFill="1" applyBorder="1" applyAlignment="1">
      <alignment horizontal="center" vertical="center"/>
    </xf>
    <xf numFmtId="0" fontId="49" fillId="2" borderId="22" xfId="5" applyFont="1" applyFill="1" applyBorder="1"/>
    <xf numFmtId="0" fontId="18" fillId="15" borderId="25" xfId="5" applyFont="1" applyFill="1" applyBorder="1" applyAlignment="1">
      <alignment horizontal="center" vertical="center" wrapText="1"/>
    </xf>
    <xf numFmtId="0" fontId="45" fillId="7" borderId="36" xfId="5" applyFont="1" applyFill="1" applyBorder="1" applyAlignment="1">
      <alignment horizontal="left" vertical="top" wrapText="1"/>
    </xf>
    <xf numFmtId="0" fontId="18" fillId="7" borderId="38" xfId="5" applyFont="1" applyFill="1" applyBorder="1" applyAlignment="1">
      <alignment wrapText="1"/>
    </xf>
    <xf numFmtId="0" fontId="28" fillId="0" borderId="39" xfId="5" applyFont="1" applyBorder="1" applyAlignment="1">
      <alignment horizontal="left" vertical="top" wrapText="1"/>
    </xf>
    <xf numFmtId="0" fontId="18" fillId="7" borderId="36" xfId="5" applyFont="1" applyFill="1" applyBorder="1" applyAlignment="1">
      <alignment wrapText="1"/>
    </xf>
    <xf numFmtId="0" fontId="28" fillId="8" borderId="37" xfId="5" applyFont="1" applyFill="1" applyBorder="1"/>
    <xf numFmtId="0" fontId="28" fillId="2" borderId="37" xfId="5" applyFont="1" applyFill="1" applyBorder="1"/>
    <xf numFmtId="0" fontId="67" fillId="3" borderId="0" xfId="0" applyFont="1" applyFill="1" applyAlignment="1">
      <alignment horizontal="left" vertical="center" readingOrder="1"/>
    </xf>
    <xf numFmtId="0" fontId="62" fillId="3" borderId="0" xfId="0" applyFont="1" applyFill="1" applyAlignment="1">
      <alignment vertical="center"/>
    </xf>
    <xf numFmtId="0" fontId="67" fillId="3" borderId="0" xfId="0" applyFont="1" applyFill="1" applyAlignment="1">
      <alignment vertical="center"/>
    </xf>
    <xf numFmtId="0" fontId="67" fillId="3" borderId="0" xfId="0" applyFont="1" applyFill="1"/>
    <xf numFmtId="0" fontId="55" fillId="3" borderId="0" xfId="0" applyFont="1" applyFill="1" applyAlignment="1">
      <alignment vertical="top" wrapText="1"/>
    </xf>
    <xf numFmtId="0" fontId="19" fillId="3" borderId="0" xfId="0" applyFont="1" applyFill="1" applyAlignment="1">
      <alignment vertical="top"/>
    </xf>
    <xf numFmtId="0" fontId="57" fillId="3" borderId="0" xfId="0" applyFont="1" applyFill="1" applyAlignment="1">
      <alignment vertical="top" wrapText="1"/>
    </xf>
    <xf numFmtId="0" fontId="50" fillId="3" borderId="0" xfId="0" applyFont="1" applyFill="1" applyAlignment="1">
      <alignment vertical="top"/>
    </xf>
    <xf numFmtId="0" fontId="50" fillId="3" borderId="0" xfId="0" quotePrefix="1" applyFont="1" applyFill="1" applyAlignment="1">
      <alignment vertical="top"/>
    </xf>
    <xf numFmtId="0" fontId="62" fillId="3" borderId="0" xfId="0" applyFont="1" applyFill="1" applyAlignment="1">
      <alignment horizontal="left" vertical="top" readingOrder="1"/>
    </xf>
    <xf numFmtId="0" fontId="20" fillId="8" borderId="0" xfId="0" applyFont="1" applyFill="1" applyAlignment="1">
      <alignment horizontal="center"/>
    </xf>
    <xf numFmtId="0" fontId="83" fillId="16" borderId="31" xfId="0" applyFont="1" applyFill="1" applyBorder="1" applyAlignment="1">
      <alignment horizontal="center" vertical="center"/>
    </xf>
    <xf numFmtId="0" fontId="83" fillId="16" borderId="32" xfId="0" applyFont="1" applyFill="1" applyBorder="1" applyAlignment="1">
      <alignment horizontal="center" vertical="center"/>
    </xf>
    <xf numFmtId="0" fontId="83" fillId="12" borderId="31" xfId="0" applyFont="1" applyFill="1" applyBorder="1" applyAlignment="1">
      <alignment horizontal="center"/>
    </xf>
    <xf numFmtId="0" fontId="83" fillId="12" borderId="32" xfId="0" applyFont="1" applyFill="1" applyBorder="1" applyAlignment="1">
      <alignment horizontal="center"/>
    </xf>
    <xf numFmtId="0" fontId="3" fillId="2" borderId="10" xfId="0" applyFont="1" applyFill="1" applyBorder="1" applyAlignment="1">
      <alignment horizontal="left" vertical="top" wrapText="1"/>
    </xf>
    <xf numFmtId="0" fontId="3" fillId="2" borderId="11" xfId="0" applyFont="1" applyFill="1" applyBorder="1" applyAlignment="1">
      <alignment horizontal="left" vertical="top"/>
    </xf>
    <xf numFmtId="0" fontId="3" fillId="2" borderId="12" xfId="0" applyFont="1" applyFill="1" applyBorder="1" applyAlignment="1">
      <alignment horizontal="left" vertical="top"/>
    </xf>
    <xf numFmtId="0" fontId="7" fillId="3" borderId="3" xfId="0" quotePrefix="1" applyFont="1" applyFill="1" applyBorder="1" applyAlignment="1">
      <alignment horizontal="center" vertical="center" wrapText="1" readingOrder="1"/>
    </xf>
    <xf numFmtId="0" fontId="7" fillId="3" borderId="8" xfId="0" quotePrefix="1" applyFont="1" applyFill="1" applyBorder="1" applyAlignment="1">
      <alignment horizontal="center" vertical="center" wrapText="1" readingOrder="1"/>
    </xf>
    <xf numFmtId="0" fontId="13" fillId="3" borderId="3" xfId="0" quotePrefix="1" applyFont="1" applyFill="1" applyBorder="1" applyAlignment="1">
      <alignment horizontal="center" vertical="center" readingOrder="1"/>
    </xf>
    <xf numFmtId="0" fontId="13" fillId="3" borderId="8" xfId="0" quotePrefix="1" applyFont="1" applyFill="1" applyBorder="1" applyAlignment="1">
      <alignment horizontal="center" vertical="center" readingOrder="1"/>
    </xf>
    <xf numFmtId="0" fontId="13" fillId="3" borderId="3" xfId="0" quotePrefix="1" applyFont="1" applyFill="1" applyBorder="1" applyAlignment="1">
      <alignment horizontal="center" vertical="top" wrapText="1" readingOrder="1"/>
    </xf>
    <xf numFmtId="0" fontId="13" fillId="3" borderId="8" xfId="0" quotePrefix="1" applyFont="1" applyFill="1" applyBorder="1" applyAlignment="1">
      <alignment horizontal="center" vertical="top" wrapText="1" readingOrder="1"/>
    </xf>
    <xf numFmtId="0" fontId="13" fillId="3" borderId="3" xfId="0" quotePrefix="1" applyFont="1" applyFill="1" applyBorder="1" applyAlignment="1">
      <alignment horizontal="center" vertical="top" readingOrder="1"/>
    </xf>
    <xf numFmtId="0" fontId="3" fillId="4" borderId="10" xfId="0" applyFont="1" applyFill="1" applyBorder="1" applyAlignment="1" applyProtection="1">
      <alignment horizontal="left" vertical="top" wrapText="1"/>
      <protection locked="0"/>
    </xf>
    <xf numFmtId="0" fontId="3" fillId="4" borderId="11" xfId="0" applyFont="1" applyFill="1" applyBorder="1" applyAlignment="1" applyProtection="1">
      <alignment horizontal="left" vertical="top" wrapText="1"/>
      <protection locked="0"/>
    </xf>
    <xf numFmtId="0" fontId="3" fillId="4" borderId="12" xfId="0" applyFont="1" applyFill="1" applyBorder="1" applyAlignment="1" applyProtection="1">
      <alignment horizontal="left" vertical="top" wrapText="1"/>
      <protection locked="0"/>
    </xf>
    <xf numFmtId="0" fontId="3" fillId="4" borderId="2" xfId="0" applyFont="1" applyFill="1" applyBorder="1" applyAlignment="1" applyProtection="1">
      <alignment horizontal="left" vertical="top" wrapText="1"/>
      <protection locked="0"/>
    </xf>
    <xf numFmtId="0" fontId="3" fillId="4" borderId="3" xfId="0" applyFont="1" applyFill="1" applyBorder="1" applyAlignment="1" applyProtection="1">
      <alignment horizontal="left" vertical="top" wrapText="1"/>
      <protection locked="0"/>
    </xf>
    <xf numFmtId="0" fontId="3" fillId="4" borderId="4" xfId="0" applyFont="1" applyFill="1" applyBorder="1" applyAlignment="1" applyProtection="1">
      <alignment horizontal="left" vertical="top" wrapText="1"/>
      <protection locked="0"/>
    </xf>
    <xf numFmtId="0" fontId="3" fillId="4" borderId="5" xfId="0" applyFont="1" applyFill="1" applyBorder="1" applyAlignment="1" applyProtection="1">
      <alignment horizontal="left" vertical="top" wrapText="1"/>
      <protection locked="0"/>
    </xf>
    <xf numFmtId="0" fontId="3" fillId="4" borderId="0" xfId="0" applyFont="1" applyFill="1" applyAlignment="1" applyProtection="1">
      <alignment horizontal="left" vertical="top" wrapText="1"/>
      <protection locked="0"/>
    </xf>
    <xf numFmtId="0" fontId="3" fillId="4" borderId="6" xfId="0" applyFont="1" applyFill="1" applyBorder="1" applyAlignment="1" applyProtection="1">
      <alignment horizontal="left" vertical="top" wrapText="1"/>
      <protection locked="0"/>
    </xf>
    <xf numFmtId="0" fontId="3" fillId="4" borderId="7" xfId="0" applyFont="1" applyFill="1" applyBorder="1" applyAlignment="1" applyProtection="1">
      <alignment horizontal="left" vertical="top" wrapText="1"/>
      <protection locked="0"/>
    </xf>
    <xf numFmtId="0" fontId="3" fillId="4" borderId="8" xfId="0" applyFont="1" applyFill="1" applyBorder="1" applyAlignment="1" applyProtection="1">
      <alignment horizontal="left" vertical="top" wrapText="1"/>
      <protection locked="0"/>
    </xf>
    <xf numFmtId="0" fontId="3" fillId="4" borderId="9" xfId="0" applyFont="1" applyFill="1" applyBorder="1" applyAlignment="1" applyProtection="1">
      <alignment horizontal="left" vertical="top" wrapText="1"/>
      <protection locked="0"/>
    </xf>
    <xf numFmtId="0" fontId="67" fillId="2" borderId="10" xfId="0" applyFont="1" applyFill="1" applyBorder="1" applyAlignment="1">
      <alignment horizontal="left" vertical="top" wrapText="1"/>
    </xf>
    <xf numFmtId="0" fontId="67" fillId="2" borderId="11" xfId="0" applyFont="1" applyFill="1" applyBorder="1" applyAlignment="1">
      <alignment horizontal="left" vertical="top" wrapText="1"/>
    </xf>
    <xf numFmtId="0" fontId="67" fillId="2" borderId="12" xfId="0" applyFont="1" applyFill="1" applyBorder="1" applyAlignment="1">
      <alignment horizontal="left" vertical="top" wrapText="1"/>
    </xf>
    <xf numFmtId="0" fontId="3" fillId="2" borderId="14" xfId="0" applyFont="1" applyFill="1" applyBorder="1" applyAlignment="1" applyProtection="1">
      <alignment horizontal="left" vertical="center" wrapText="1"/>
      <protection hidden="1"/>
    </xf>
    <xf numFmtId="0" fontId="3" fillId="2" borderId="13" xfId="0" applyFont="1" applyFill="1" applyBorder="1" applyAlignment="1" applyProtection="1">
      <alignment horizontal="left" vertical="center" wrapText="1"/>
      <protection hidden="1"/>
    </xf>
    <xf numFmtId="0" fontId="3" fillId="2" borderId="15" xfId="0" applyFont="1" applyFill="1" applyBorder="1" applyAlignment="1" applyProtection="1">
      <alignment horizontal="left" vertical="center" wrapText="1"/>
      <protection hidden="1"/>
    </xf>
    <xf numFmtId="0" fontId="65" fillId="2" borderId="14" xfId="0" applyFont="1" applyFill="1" applyBorder="1" applyAlignment="1" applyProtection="1">
      <alignment horizontal="left" vertical="center" wrapText="1"/>
      <protection hidden="1"/>
    </xf>
    <xf numFmtId="0" fontId="65" fillId="2" borderId="13" xfId="0" applyFont="1" applyFill="1" applyBorder="1" applyAlignment="1" applyProtection="1">
      <alignment horizontal="left" vertical="center" wrapText="1"/>
      <protection hidden="1"/>
    </xf>
    <xf numFmtId="0" fontId="65" fillId="2" borderId="15" xfId="0" applyFont="1" applyFill="1" applyBorder="1" applyAlignment="1" applyProtection="1">
      <alignment horizontal="left" vertical="center" wrapText="1"/>
      <protection hidden="1"/>
    </xf>
    <xf numFmtId="0" fontId="7" fillId="3" borderId="0" xfId="0" quotePrefix="1" applyFont="1" applyFill="1" applyAlignment="1">
      <alignment horizontal="center" vertical="center" wrapText="1" readingOrder="1"/>
    </xf>
    <xf numFmtId="0" fontId="13" fillId="3" borderId="0" xfId="0" quotePrefix="1" applyFont="1" applyFill="1" applyAlignment="1">
      <alignment horizontal="center" vertical="center" readingOrder="1"/>
    </xf>
    <xf numFmtId="0" fontId="13" fillId="3" borderId="0" xfId="0" quotePrefix="1" applyFont="1" applyFill="1" applyAlignment="1">
      <alignment horizontal="center" vertical="top" wrapText="1" readingOrder="1"/>
    </xf>
    <xf numFmtId="0" fontId="13" fillId="3" borderId="0" xfId="0" quotePrefix="1" applyFont="1" applyFill="1" applyAlignment="1">
      <alignment horizontal="center" vertical="top" readingOrder="1"/>
    </xf>
    <xf numFmtId="0" fontId="4" fillId="5" borderId="0" xfId="0" applyFont="1" applyFill="1" applyAlignment="1">
      <alignment horizontal="left" vertical="center" readingOrder="1"/>
    </xf>
    <xf numFmtId="0" fontId="67" fillId="3" borderId="0" xfId="0" applyFont="1" applyFill="1" applyAlignment="1">
      <alignment horizontal="left" vertical="center" wrapText="1" readingOrder="1"/>
    </xf>
    <xf numFmtId="0" fontId="67" fillId="3" borderId="0" xfId="0" applyFont="1" applyFill="1" applyAlignment="1">
      <alignment horizontal="left" vertical="center" readingOrder="1"/>
    </xf>
    <xf numFmtId="0" fontId="67" fillId="3" borderId="5" xfId="0" applyFont="1" applyFill="1" applyBorder="1" applyAlignment="1">
      <alignment horizontal="left" vertical="center" wrapText="1" readingOrder="1"/>
    </xf>
    <xf numFmtId="0" fontId="67" fillId="2" borderId="14" xfId="0" applyFont="1" applyFill="1" applyBorder="1" applyAlignment="1" applyProtection="1">
      <alignment horizontal="left" vertical="center" wrapText="1"/>
      <protection hidden="1"/>
    </xf>
    <xf numFmtId="0" fontId="67" fillId="2" borderId="13" xfId="0" applyFont="1" applyFill="1" applyBorder="1" applyAlignment="1" applyProtection="1">
      <alignment horizontal="left" vertical="center" wrapText="1"/>
      <protection hidden="1"/>
    </xf>
    <xf numFmtId="0" fontId="67" fillId="2" borderId="15" xfId="0" applyFont="1" applyFill="1" applyBorder="1" applyAlignment="1" applyProtection="1">
      <alignment horizontal="left" vertical="center" wrapText="1"/>
      <protection hidden="1"/>
    </xf>
    <xf numFmtId="0" fontId="65" fillId="3" borderId="0" xfId="0" applyFont="1" applyFill="1" applyAlignment="1">
      <alignment horizontal="center" vertical="center" wrapText="1" readingOrder="1"/>
    </xf>
    <xf numFmtId="0" fontId="65" fillId="3" borderId="0" xfId="0" applyFont="1" applyFill="1" applyAlignment="1">
      <alignment horizontal="center" vertical="center" readingOrder="1"/>
    </xf>
    <xf numFmtId="0" fontId="72" fillId="2" borderId="14" xfId="0" applyFont="1" applyFill="1" applyBorder="1" applyAlignment="1" applyProtection="1">
      <alignment horizontal="left" vertical="center" wrapText="1"/>
      <protection hidden="1"/>
    </xf>
    <xf numFmtId="0" fontId="72" fillId="2" borderId="13" xfId="0" applyFont="1" applyFill="1" applyBorder="1" applyAlignment="1" applyProtection="1">
      <alignment horizontal="left" vertical="center" wrapText="1"/>
      <protection hidden="1"/>
    </xf>
    <xf numFmtId="0" fontId="72" fillId="2" borderId="15" xfId="0" applyFont="1" applyFill="1" applyBorder="1" applyAlignment="1" applyProtection="1">
      <alignment horizontal="left" vertical="center" wrapText="1"/>
      <protection hidden="1"/>
    </xf>
    <xf numFmtId="0" fontId="3" fillId="4" borderId="2" xfId="0" applyFont="1" applyFill="1" applyBorder="1" applyAlignment="1" applyProtection="1">
      <alignment horizontal="center" vertical="top" wrapText="1"/>
      <protection locked="0"/>
    </xf>
    <xf numFmtId="0" fontId="3" fillId="4" borderId="3" xfId="0" applyFont="1" applyFill="1" applyBorder="1" applyAlignment="1" applyProtection="1">
      <alignment horizontal="center" vertical="top" wrapText="1"/>
      <protection locked="0"/>
    </xf>
    <xf numFmtId="0" fontId="3" fillId="4" borderId="4" xfId="0" applyFont="1" applyFill="1" applyBorder="1" applyAlignment="1" applyProtection="1">
      <alignment horizontal="center" vertical="top" wrapText="1"/>
      <protection locked="0"/>
    </xf>
    <xf numFmtId="0" fontId="3" fillId="4" borderId="5" xfId="0" applyFont="1" applyFill="1" applyBorder="1" applyAlignment="1" applyProtection="1">
      <alignment horizontal="center" vertical="top" wrapText="1"/>
      <protection locked="0"/>
    </xf>
    <xf numFmtId="0" fontId="3" fillId="4" borderId="0" xfId="0" applyFont="1" applyFill="1" applyAlignment="1" applyProtection="1">
      <alignment horizontal="center" vertical="top" wrapText="1"/>
      <protection locked="0"/>
    </xf>
    <xf numFmtId="0" fontId="3" fillId="4" borderId="6" xfId="0" applyFont="1" applyFill="1" applyBorder="1" applyAlignment="1" applyProtection="1">
      <alignment horizontal="center" vertical="top" wrapText="1"/>
      <protection locked="0"/>
    </xf>
    <xf numFmtId="0" fontId="3" fillId="4" borderId="7" xfId="0" applyFont="1" applyFill="1" applyBorder="1" applyAlignment="1" applyProtection="1">
      <alignment horizontal="center" vertical="top" wrapText="1"/>
      <protection locked="0"/>
    </xf>
    <xf numFmtId="0" fontId="3" fillId="4" borderId="8" xfId="0" applyFont="1" applyFill="1" applyBorder="1" applyAlignment="1" applyProtection="1">
      <alignment horizontal="center" vertical="top" wrapText="1"/>
      <protection locked="0"/>
    </xf>
    <xf numFmtId="0" fontId="3" fillId="4" borderId="9" xfId="0" applyFont="1" applyFill="1" applyBorder="1" applyAlignment="1" applyProtection="1">
      <alignment horizontal="center" vertical="top" wrapText="1"/>
      <protection locked="0"/>
    </xf>
    <xf numFmtId="0" fontId="68" fillId="2" borderId="14" xfId="0" applyFont="1" applyFill="1" applyBorder="1" applyAlignment="1" applyProtection="1">
      <alignment horizontal="left" vertical="center" wrapText="1"/>
      <protection hidden="1"/>
    </xf>
    <xf numFmtId="0" fontId="68" fillId="2" borderId="13" xfId="0" applyFont="1" applyFill="1" applyBorder="1" applyAlignment="1" applyProtection="1">
      <alignment horizontal="left" vertical="center" wrapText="1"/>
      <protection hidden="1"/>
    </xf>
    <xf numFmtId="0" fontId="68" fillId="2" borderId="15" xfId="0" applyFont="1" applyFill="1" applyBorder="1" applyAlignment="1" applyProtection="1">
      <alignment horizontal="left" vertical="center" wrapText="1"/>
      <protection hidden="1"/>
    </xf>
    <xf numFmtId="0" fontId="59" fillId="2" borderId="14" xfId="0" applyFont="1" applyFill="1" applyBorder="1" applyAlignment="1" applyProtection="1">
      <alignment horizontal="left" vertical="center" wrapText="1"/>
      <protection hidden="1"/>
    </xf>
    <xf numFmtId="0" fontId="59" fillId="2" borderId="13" xfId="0" applyFont="1" applyFill="1" applyBorder="1" applyAlignment="1" applyProtection="1">
      <alignment horizontal="left" vertical="center" wrapText="1"/>
      <protection hidden="1"/>
    </xf>
    <xf numFmtId="0" fontId="59" fillId="2" borderId="15" xfId="0" applyFont="1" applyFill="1" applyBorder="1" applyAlignment="1" applyProtection="1">
      <alignment horizontal="left" vertical="center" wrapText="1"/>
      <protection hidden="1"/>
    </xf>
    <xf numFmtId="0" fontId="68" fillId="4" borderId="2" xfId="0" applyFont="1" applyFill="1" applyBorder="1" applyAlignment="1" applyProtection="1">
      <alignment horizontal="left" vertical="top" wrapText="1"/>
      <protection locked="0"/>
    </xf>
    <xf numFmtId="0" fontId="68" fillId="4" borderId="3" xfId="0" applyFont="1" applyFill="1" applyBorder="1" applyAlignment="1" applyProtection="1">
      <alignment horizontal="left" vertical="top" wrapText="1"/>
      <protection locked="0"/>
    </xf>
    <xf numFmtId="0" fontId="68" fillId="4" borderId="4" xfId="0" applyFont="1" applyFill="1" applyBorder="1" applyAlignment="1" applyProtection="1">
      <alignment horizontal="left" vertical="top" wrapText="1"/>
      <protection locked="0"/>
    </xf>
    <xf numFmtId="0" fontId="68" fillId="4" borderId="5" xfId="0" applyFont="1" applyFill="1" applyBorder="1" applyAlignment="1" applyProtection="1">
      <alignment horizontal="left" vertical="top" wrapText="1"/>
      <protection locked="0"/>
    </xf>
    <xf numFmtId="0" fontId="68" fillId="4" borderId="0" xfId="0" applyFont="1" applyFill="1" applyAlignment="1" applyProtection="1">
      <alignment horizontal="left" vertical="top" wrapText="1"/>
      <protection locked="0"/>
    </xf>
    <xf numFmtId="0" fontId="68" fillId="4" borderId="6" xfId="0" applyFont="1" applyFill="1" applyBorder="1" applyAlignment="1" applyProtection="1">
      <alignment horizontal="left" vertical="top" wrapText="1"/>
      <protection locked="0"/>
    </xf>
    <xf numFmtId="0" fontId="68" fillId="4" borderId="7" xfId="0" applyFont="1" applyFill="1" applyBorder="1" applyAlignment="1" applyProtection="1">
      <alignment horizontal="left" vertical="top" wrapText="1"/>
      <protection locked="0"/>
    </xf>
    <xf numFmtId="0" fontId="68" fillId="4" borderId="8" xfId="0" applyFont="1" applyFill="1" applyBorder="1" applyAlignment="1" applyProtection="1">
      <alignment horizontal="left" vertical="top" wrapText="1"/>
      <protection locked="0"/>
    </xf>
    <xf numFmtId="0" fontId="68" fillId="4" borderId="9" xfId="0" applyFont="1" applyFill="1" applyBorder="1" applyAlignment="1" applyProtection="1">
      <alignment horizontal="left" vertical="top" wrapText="1"/>
      <protection locked="0"/>
    </xf>
    <xf numFmtId="0" fontId="62" fillId="3" borderId="0" xfId="0" applyFont="1" applyFill="1" applyAlignment="1" applyProtection="1">
      <alignment horizontal="left" vertical="center" wrapText="1"/>
      <protection hidden="1"/>
    </xf>
    <xf numFmtId="0" fontId="68" fillId="3" borderId="0" xfId="0" applyFont="1" applyFill="1" applyAlignment="1" applyProtection="1">
      <alignment horizontal="left" vertical="top" wrapText="1"/>
      <protection hidden="1"/>
    </xf>
    <xf numFmtId="0" fontId="68" fillId="2" borderId="10" xfId="0" applyFont="1" applyFill="1" applyBorder="1" applyAlignment="1">
      <alignment horizontal="left" vertical="top" wrapText="1"/>
    </xf>
    <xf numFmtId="0" fontId="68" fillId="2" borderId="11" xfId="0" applyFont="1" applyFill="1" applyBorder="1" applyAlignment="1">
      <alignment horizontal="left" vertical="top"/>
    </xf>
    <xf numFmtId="0" fontId="68" fillId="2" borderId="12" xfId="0" applyFont="1" applyFill="1" applyBorder="1" applyAlignment="1">
      <alignment horizontal="left" vertical="top"/>
    </xf>
    <xf numFmtId="0" fontId="11" fillId="4" borderId="2" xfId="0" applyFont="1" applyFill="1" applyBorder="1" applyAlignment="1" applyProtection="1">
      <alignment horizontal="left" vertical="top" wrapText="1"/>
      <protection locked="0"/>
    </xf>
    <xf numFmtId="0" fontId="11" fillId="4" borderId="3" xfId="0" applyFont="1" applyFill="1" applyBorder="1" applyAlignment="1" applyProtection="1">
      <alignment horizontal="left" vertical="top" wrapText="1"/>
      <protection locked="0"/>
    </xf>
    <xf numFmtId="0" fontId="11" fillId="4" borderId="4" xfId="0" applyFont="1" applyFill="1" applyBorder="1" applyAlignment="1" applyProtection="1">
      <alignment horizontal="left" vertical="top" wrapText="1"/>
      <protection locked="0"/>
    </xf>
    <xf numFmtId="0" fontId="11" fillId="4" borderId="5" xfId="0" applyFont="1" applyFill="1" applyBorder="1" applyAlignment="1" applyProtection="1">
      <alignment horizontal="left" vertical="top" wrapText="1"/>
      <protection locked="0"/>
    </xf>
    <xf numFmtId="0" fontId="11" fillId="4" borderId="0" xfId="0" applyFont="1" applyFill="1" applyAlignment="1" applyProtection="1">
      <alignment horizontal="left" vertical="top" wrapText="1"/>
      <protection locked="0"/>
    </xf>
    <xf numFmtId="0" fontId="11" fillId="4" borderId="6" xfId="0" applyFont="1" applyFill="1" applyBorder="1" applyAlignment="1" applyProtection="1">
      <alignment horizontal="left" vertical="top" wrapText="1"/>
      <protection locked="0"/>
    </xf>
    <xf numFmtId="0" fontId="11" fillId="4" borderId="7" xfId="0" applyFont="1" applyFill="1" applyBorder="1" applyAlignment="1" applyProtection="1">
      <alignment horizontal="left" vertical="top" wrapText="1"/>
      <protection locked="0"/>
    </xf>
    <xf numFmtId="0" fontId="11" fillId="4" borderId="8" xfId="0" applyFont="1" applyFill="1" applyBorder="1" applyAlignment="1" applyProtection="1">
      <alignment horizontal="left" vertical="top" wrapText="1"/>
      <protection locked="0"/>
    </xf>
    <xf numFmtId="0" fontId="11" fillId="4" borderId="9" xfId="0" applyFont="1" applyFill="1" applyBorder="1" applyAlignment="1" applyProtection="1">
      <alignment horizontal="left" vertical="top" wrapText="1"/>
      <protection locked="0"/>
    </xf>
    <xf numFmtId="0" fontId="11" fillId="4" borderId="10" xfId="0" applyFont="1" applyFill="1" applyBorder="1" applyAlignment="1" applyProtection="1">
      <alignment horizontal="left" vertical="top" wrapText="1"/>
      <protection locked="0"/>
    </xf>
    <xf numFmtId="0" fontId="11" fillId="4" borderId="11" xfId="0" applyFont="1" applyFill="1" applyBorder="1" applyAlignment="1" applyProtection="1">
      <alignment horizontal="left" vertical="top" wrapText="1"/>
      <protection locked="0"/>
    </xf>
    <xf numFmtId="0" fontId="11" fillId="4" borderId="12" xfId="0" applyFont="1" applyFill="1" applyBorder="1" applyAlignment="1" applyProtection="1">
      <alignment horizontal="left" vertical="top" wrapText="1"/>
      <protection locked="0"/>
    </xf>
    <xf numFmtId="0" fontId="11" fillId="2" borderId="10" xfId="0" applyFont="1" applyFill="1" applyBorder="1" applyAlignment="1">
      <alignment horizontal="left" vertical="top" wrapText="1"/>
    </xf>
    <xf numFmtId="0" fontId="11" fillId="2" borderId="11" xfId="0" applyFont="1" applyFill="1" applyBorder="1" applyAlignment="1">
      <alignment horizontal="left" vertical="top"/>
    </xf>
    <xf numFmtId="0" fontId="11" fillId="2" borderId="12" xfId="0" applyFont="1" applyFill="1" applyBorder="1" applyAlignment="1">
      <alignment horizontal="left" vertical="top"/>
    </xf>
    <xf numFmtId="0" fontId="85" fillId="2" borderId="10" xfId="0" applyFont="1" applyFill="1" applyBorder="1" applyAlignment="1">
      <alignment horizontal="left" vertical="top" wrapText="1"/>
    </xf>
    <xf numFmtId="0" fontId="26" fillId="2" borderId="14" xfId="0" applyFont="1" applyFill="1" applyBorder="1" applyAlignment="1" applyProtection="1">
      <alignment horizontal="left" vertical="center"/>
      <protection hidden="1"/>
    </xf>
    <xf numFmtId="0" fontId="26" fillId="2" borderId="13" xfId="0" applyFont="1" applyFill="1" applyBorder="1" applyAlignment="1" applyProtection="1">
      <alignment horizontal="left" vertical="center"/>
      <protection hidden="1"/>
    </xf>
    <xf numFmtId="0" fontId="26" fillId="2" borderId="15" xfId="0" applyFont="1" applyFill="1" applyBorder="1" applyAlignment="1" applyProtection="1">
      <alignment horizontal="left" vertical="center"/>
      <protection hidden="1"/>
    </xf>
    <xf numFmtId="0" fontId="3" fillId="2" borderId="14" xfId="0" applyFont="1" applyFill="1" applyBorder="1" applyAlignment="1" applyProtection="1">
      <alignment horizontal="left" vertical="center" wrapText="1" readingOrder="1"/>
      <protection hidden="1"/>
    </xf>
    <xf numFmtId="0" fontId="3" fillId="2" borderId="13" xfId="0" applyFont="1" applyFill="1" applyBorder="1" applyAlignment="1" applyProtection="1">
      <alignment horizontal="left" vertical="center" wrapText="1" readingOrder="1"/>
      <protection hidden="1"/>
    </xf>
    <xf numFmtId="0" fontId="3" fillId="2" borderId="15" xfId="0" applyFont="1" applyFill="1" applyBorder="1" applyAlignment="1" applyProtection="1">
      <alignment horizontal="left" vertical="center" wrapText="1" readingOrder="1"/>
      <protection hidden="1"/>
    </xf>
    <xf numFmtId="0" fontId="61" fillId="2" borderId="14" xfId="0" applyFont="1" applyFill="1" applyBorder="1" applyAlignment="1" applyProtection="1">
      <alignment horizontal="left" vertical="center" wrapText="1"/>
      <protection hidden="1"/>
    </xf>
    <xf numFmtId="0" fontId="61" fillId="2" borderId="13" xfId="0" applyFont="1" applyFill="1" applyBorder="1" applyAlignment="1" applyProtection="1">
      <alignment horizontal="left" vertical="center" wrapText="1"/>
      <protection hidden="1"/>
    </xf>
    <xf numFmtId="0" fontId="61" fillId="2" borderId="15" xfId="0" applyFont="1" applyFill="1" applyBorder="1" applyAlignment="1" applyProtection="1">
      <alignment horizontal="left" vertical="center" wrapText="1"/>
      <protection hidden="1"/>
    </xf>
    <xf numFmtId="0" fontId="61" fillId="3" borderId="0" xfId="0" applyFont="1" applyFill="1" applyAlignment="1" applyProtection="1">
      <alignment horizontal="left" vertical="center" wrapText="1"/>
      <protection hidden="1"/>
    </xf>
    <xf numFmtId="0" fontId="59" fillId="3" borderId="0" xfId="0" applyFont="1" applyFill="1" applyAlignment="1" applyProtection="1">
      <alignment horizontal="left" vertical="center" wrapText="1"/>
      <protection hidden="1"/>
    </xf>
    <xf numFmtId="0" fontId="67" fillId="4" borderId="2" xfId="0" applyFont="1" applyFill="1" applyBorder="1" applyAlignment="1" applyProtection="1">
      <alignment horizontal="left" vertical="top" wrapText="1"/>
      <protection locked="0"/>
    </xf>
    <xf numFmtId="0" fontId="67" fillId="4" borderId="3" xfId="0" applyFont="1" applyFill="1" applyBorder="1" applyAlignment="1" applyProtection="1">
      <alignment horizontal="left" vertical="top" wrapText="1"/>
      <protection locked="0"/>
    </xf>
    <xf numFmtId="0" fontId="67" fillId="4" borderId="4" xfId="0" applyFont="1" applyFill="1" applyBorder="1" applyAlignment="1" applyProtection="1">
      <alignment horizontal="left" vertical="top" wrapText="1"/>
      <protection locked="0"/>
    </xf>
    <xf numFmtId="0" fontId="67" fillId="4" borderId="5" xfId="0" applyFont="1" applyFill="1" applyBorder="1" applyAlignment="1" applyProtection="1">
      <alignment horizontal="left" vertical="top" wrapText="1"/>
      <protection locked="0"/>
    </xf>
    <xf numFmtId="0" fontId="67" fillId="4" borderId="0" xfId="0" applyFont="1" applyFill="1" applyAlignment="1" applyProtection="1">
      <alignment horizontal="left" vertical="top" wrapText="1"/>
      <protection locked="0"/>
    </xf>
    <xf numFmtId="0" fontId="67" fillId="4" borderId="6" xfId="0" applyFont="1" applyFill="1" applyBorder="1" applyAlignment="1" applyProtection="1">
      <alignment horizontal="left" vertical="top" wrapText="1"/>
      <protection locked="0"/>
    </xf>
    <xf numFmtId="0" fontId="67" fillId="4" borderId="7" xfId="0" applyFont="1" applyFill="1" applyBorder="1" applyAlignment="1" applyProtection="1">
      <alignment horizontal="left" vertical="top" wrapText="1"/>
      <protection locked="0"/>
    </xf>
    <xf numFmtId="0" fontId="67" fillId="4" borderId="8" xfId="0" applyFont="1" applyFill="1" applyBorder="1" applyAlignment="1" applyProtection="1">
      <alignment horizontal="left" vertical="top" wrapText="1"/>
      <protection locked="0"/>
    </xf>
    <xf numFmtId="0" fontId="67" fillId="4" borderId="9" xfId="0" applyFont="1" applyFill="1" applyBorder="1" applyAlignment="1" applyProtection="1">
      <alignment horizontal="left" vertical="top" wrapText="1"/>
      <protection locked="0"/>
    </xf>
    <xf numFmtId="0" fontId="62" fillId="2" borderId="14" xfId="0" applyFont="1" applyFill="1" applyBorder="1" applyAlignment="1" applyProtection="1">
      <alignment horizontal="left" vertical="center" wrapText="1"/>
      <protection hidden="1"/>
    </xf>
    <xf numFmtId="0" fontId="62" fillId="2" borderId="13" xfId="0" applyFont="1" applyFill="1" applyBorder="1" applyAlignment="1" applyProtection="1">
      <alignment horizontal="left" vertical="center" wrapText="1"/>
      <protection hidden="1"/>
    </xf>
    <xf numFmtId="0" fontId="62" fillId="2" borderId="15" xfId="0" applyFont="1" applyFill="1" applyBorder="1" applyAlignment="1" applyProtection="1">
      <alignment horizontal="left" vertical="center" wrapText="1"/>
      <protection hidden="1"/>
    </xf>
    <xf numFmtId="0" fontId="3" fillId="3" borderId="0" xfId="0" applyFont="1" applyFill="1" applyAlignment="1" applyProtection="1">
      <alignment horizontal="left" vertical="center" wrapText="1"/>
      <protection hidden="1"/>
    </xf>
    <xf numFmtId="0" fontId="65" fillId="3" borderId="0" xfId="0" applyFont="1" applyFill="1" applyAlignment="1" applyProtection="1">
      <alignment horizontal="center" vertical="top" wrapText="1"/>
      <protection hidden="1"/>
    </xf>
    <xf numFmtId="0" fontId="3" fillId="7" borderId="2" xfId="0" applyFont="1" applyFill="1" applyBorder="1" applyAlignment="1" applyProtection="1">
      <alignment horizontal="left" vertical="top" wrapText="1"/>
      <protection locked="0"/>
    </xf>
    <xf numFmtId="0" fontId="3" fillId="7" borderId="3" xfId="0" applyFont="1" applyFill="1" applyBorder="1" applyAlignment="1" applyProtection="1">
      <alignment horizontal="left" vertical="top" wrapText="1"/>
      <protection locked="0"/>
    </xf>
    <xf numFmtId="0" fontId="3" fillId="7" borderId="4" xfId="0" applyFont="1" applyFill="1" applyBorder="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0" fontId="3" fillId="7" borderId="0" xfId="0" applyFont="1" applyFill="1" applyAlignment="1" applyProtection="1">
      <alignment horizontal="left" vertical="top" wrapText="1"/>
      <protection locked="0"/>
    </xf>
    <xf numFmtId="0" fontId="3" fillId="7" borderId="6" xfId="0" applyFont="1" applyFill="1" applyBorder="1" applyAlignment="1" applyProtection="1">
      <alignment horizontal="left" vertical="top" wrapText="1"/>
      <protection locked="0"/>
    </xf>
    <xf numFmtId="0" fontId="3" fillId="7" borderId="7" xfId="0" applyFont="1" applyFill="1" applyBorder="1" applyAlignment="1" applyProtection="1">
      <alignment horizontal="left" vertical="top" wrapText="1"/>
      <protection locked="0"/>
    </xf>
    <xf numFmtId="0" fontId="3" fillId="7" borderId="8" xfId="0" applyFont="1" applyFill="1" applyBorder="1" applyAlignment="1" applyProtection="1">
      <alignment horizontal="left" vertical="top" wrapText="1"/>
      <protection locked="0"/>
    </xf>
    <xf numFmtId="0" fontId="3" fillId="7" borderId="9" xfId="0" applyFont="1" applyFill="1" applyBorder="1" applyAlignment="1" applyProtection="1">
      <alignment horizontal="left" vertical="top" wrapText="1"/>
      <protection locked="0"/>
    </xf>
    <xf numFmtId="0" fontId="3" fillId="7" borderId="10" xfId="0" applyFont="1" applyFill="1" applyBorder="1" applyAlignment="1" applyProtection="1">
      <alignment horizontal="left" vertical="top" wrapText="1"/>
      <protection locked="0"/>
    </xf>
    <xf numFmtId="0" fontId="3" fillId="7" borderId="11" xfId="0" applyFont="1" applyFill="1" applyBorder="1" applyAlignment="1" applyProtection="1">
      <alignment horizontal="left" vertical="top" wrapText="1"/>
      <protection locked="0"/>
    </xf>
    <xf numFmtId="0" fontId="3" fillId="7" borderId="12" xfId="0" applyFont="1" applyFill="1" applyBorder="1" applyAlignment="1" applyProtection="1">
      <alignment horizontal="left" vertical="top" wrapText="1"/>
      <protection locked="0"/>
    </xf>
    <xf numFmtId="0" fontId="11" fillId="2" borderId="14" xfId="0" applyFont="1" applyFill="1" applyBorder="1" applyAlignment="1" applyProtection="1">
      <alignment horizontal="left" vertical="center" wrapText="1"/>
      <protection hidden="1"/>
    </xf>
    <xf numFmtId="0" fontId="11" fillId="2" borderId="13" xfId="0" applyFont="1" applyFill="1" applyBorder="1" applyAlignment="1" applyProtection="1">
      <alignment horizontal="left" vertical="center" wrapText="1"/>
      <protection hidden="1"/>
    </xf>
    <xf numFmtId="0" fontId="11" fillId="2" borderId="15" xfId="0" applyFont="1" applyFill="1" applyBorder="1" applyAlignment="1" applyProtection="1">
      <alignment horizontal="left" vertical="center" wrapText="1"/>
      <protection hidden="1"/>
    </xf>
    <xf numFmtId="0" fontId="75" fillId="3" borderId="0" xfId="0" applyFont="1" applyFill="1" applyAlignment="1" applyProtection="1">
      <alignment horizontal="left" vertical="center" wrapText="1"/>
      <protection hidden="1"/>
    </xf>
    <xf numFmtId="0" fontId="11" fillId="3" borderId="0" xfId="0" applyFont="1" applyFill="1" applyAlignment="1" applyProtection="1">
      <alignment horizontal="left" vertical="center" wrapText="1"/>
      <protection hidden="1"/>
    </xf>
    <xf numFmtId="0" fontId="11" fillId="3" borderId="0" xfId="0" applyFont="1" applyFill="1" applyAlignment="1" applyProtection="1">
      <alignment horizontal="center" vertical="center" wrapText="1"/>
      <protection hidden="1"/>
    </xf>
    <xf numFmtId="0" fontId="8" fillId="4" borderId="0" xfId="0" applyFont="1" applyFill="1" applyAlignment="1">
      <alignment horizontal="center" vertical="top"/>
    </xf>
    <xf numFmtId="0" fontId="44" fillId="0" borderId="16" xfId="5" applyFont="1" applyBorder="1" applyAlignment="1" applyProtection="1">
      <alignment horizontal="center" vertical="top"/>
      <protection locked="0"/>
    </xf>
    <xf numFmtId="0" fontId="48" fillId="14" borderId="0" xfId="5" applyFont="1" applyFill="1" applyAlignment="1">
      <alignment horizontal="left" vertical="center" wrapText="1"/>
    </xf>
    <xf numFmtId="2" fontId="34" fillId="12" borderId="20" xfId="1" applyNumberFormat="1" applyFont="1" applyFill="1" applyBorder="1" applyAlignment="1">
      <alignment horizontal="center" vertical="center"/>
    </xf>
    <xf numFmtId="0" fontId="28" fillId="11" borderId="20" xfId="1" applyFont="1" applyFill="1" applyBorder="1" applyAlignment="1">
      <alignment horizontal="center"/>
    </xf>
    <xf numFmtId="0" fontId="28" fillId="0" borderId="0" xfId="1" applyFont="1" applyAlignment="1">
      <alignment horizontal="center" vertical="center"/>
    </xf>
    <xf numFmtId="0" fontId="30" fillId="0" borderId="0" xfId="1" applyFont="1" applyAlignment="1">
      <alignment horizontal="left"/>
    </xf>
    <xf numFmtId="0" fontId="18" fillId="0" borderId="0" xfId="1" applyFont="1" applyAlignment="1">
      <alignment horizontal="center" vertical="center"/>
    </xf>
    <xf numFmtId="0" fontId="34" fillId="9" borderId="17" xfId="1" applyFont="1" applyFill="1" applyBorder="1" applyAlignment="1">
      <alignment horizontal="center" vertical="center"/>
    </xf>
    <xf numFmtId="0" fontId="34" fillId="9" borderId="18" xfId="1" applyFont="1" applyFill="1" applyBorder="1" applyAlignment="1">
      <alignment horizontal="center" vertical="center"/>
    </xf>
    <xf numFmtId="0" fontId="34" fillId="9" borderId="19" xfId="1" applyFont="1" applyFill="1" applyBorder="1" applyAlignment="1">
      <alignment horizontal="center" vertical="center"/>
    </xf>
    <xf numFmtId="0" fontId="34" fillId="9" borderId="20" xfId="1" applyFont="1" applyFill="1" applyBorder="1" applyAlignment="1">
      <alignment horizontal="center" vertical="center"/>
    </xf>
    <xf numFmtId="0" fontId="34" fillId="9" borderId="21" xfId="1" applyFont="1" applyFill="1" applyBorder="1" applyAlignment="1">
      <alignment horizontal="center" vertical="center"/>
    </xf>
    <xf numFmtId="0" fontId="34" fillId="9" borderId="22" xfId="1" applyFont="1" applyFill="1" applyBorder="1" applyAlignment="1">
      <alignment horizontal="center" vertical="center"/>
    </xf>
    <xf numFmtId="0" fontId="34" fillId="9" borderId="20" xfId="1" applyFont="1" applyFill="1" applyBorder="1" applyAlignment="1">
      <alignment horizontal="center" vertical="center" wrapText="1"/>
    </xf>
    <xf numFmtId="2" fontId="34" fillId="9" borderId="20" xfId="1" applyNumberFormat="1" applyFont="1" applyFill="1" applyBorder="1" applyAlignment="1">
      <alignment horizontal="center" vertical="center" wrapText="1"/>
    </xf>
    <xf numFmtId="2" fontId="35" fillId="6" borderId="20" xfId="1" applyNumberFormat="1" applyFont="1" applyFill="1" applyBorder="1" applyAlignment="1">
      <alignment horizontal="center" vertical="center" wrapText="1"/>
    </xf>
    <xf numFmtId="0" fontId="28" fillId="0" borderId="21" xfId="1" applyFont="1" applyBorder="1" applyAlignment="1">
      <alignment horizontal="center" vertical="top"/>
    </xf>
    <xf numFmtId="0" fontId="28" fillId="0" borderId="26" xfId="1" applyFont="1" applyBorder="1" applyAlignment="1">
      <alignment horizontal="center" vertical="top"/>
    </xf>
    <xf numFmtId="0" fontId="28" fillId="0" borderId="22" xfId="1" applyFont="1" applyBorder="1" applyAlignment="1">
      <alignment horizontal="center" vertical="top"/>
    </xf>
    <xf numFmtId="0" fontId="28" fillId="0" borderId="21" xfId="1" applyFont="1" applyBorder="1" applyAlignment="1">
      <alignment horizontal="left" vertical="top" wrapText="1"/>
    </xf>
    <xf numFmtId="0" fontId="28" fillId="0" borderId="26" xfId="1" applyFont="1" applyBorder="1" applyAlignment="1">
      <alignment horizontal="left" vertical="top" wrapText="1"/>
    </xf>
    <xf numFmtId="0" fontId="28" fillId="0" borderId="22" xfId="1" applyFont="1" applyBorder="1" applyAlignment="1">
      <alignment horizontal="left" vertical="top" wrapText="1"/>
    </xf>
    <xf numFmtId="0" fontId="37" fillId="12" borderId="0" xfId="1" applyFont="1" applyFill="1" applyAlignment="1">
      <alignment horizontal="center" vertical="center"/>
    </xf>
    <xf numFmtId="0" fontId="38" fillId="0" borderId="0" xfId="1" applyFont="1" applyAlignment="1">
      <alignment horizontal="center"/>
    </xf>
    <xf numFmtId="0" fontId="17" fillId="0" borderId="17" xfId="1" applyFont="1" applyBorder="1" applyAlignment="1">
      <alignment horizontal="center" vertical="center"/>
    </xf>
    <xf numFmtId="0" fontId="17" fillId="0" borderId="18" xfId="1" applyFont="1" applyBorder="1" applyAlignment="1">
      <alignment horizontal="center" vertical="center"/>
    </xf>
    <xf numFmtId="0" fontId="17" fillId="0" borderId="19" xfId="1" applyFont="1" applyBorder="1" applyAlignment="1">
      <alignment horizontal="center" vertical="center"/>
    </xf>
    <xf numFmtId="0" fontId="17" fillId="0" borderId="20" xfId="1" applyFont="1" applyBorder="1" applyAlignment="1">
      <alignment horizontal="center" vertical="center"/>
    </xf>
    <xf numFmtId="0" fontId="35" fillId="0" borderId="20" xfId="1" applyFont="1" applyBorder="1" applyAlignment="1">
      <alignment horizontal="center"/>
    </xf>
    <xf numFmtId="0" fontId="17" fillId="0" borderId="20" xfId="1" applyFont="1" applyBorder="1" applyAlignment="1">
      <alignment horizontal="center" vertical="center" wrapText="1"/>
    </xf>
    <xf numFmtId="0" fontId="38" fillId="0" borderId="23" xfId="1" applyFont="1" applyBorder="1" applyAlignment="1">
      <alignment horizontal="center"/>
    </xf>
  </cellXfs>
  <cellStyles count="10">
    <cellStyle name="Comma 2" xfId="2" xr:uid="{0540294D-394F-A04C-8DD3-821FC080E629}"/>
    <cellStyle name="Comma 2 2" xfId="6" xr:uid="{46E77F3A-D049-4041-B05D-32E4D0490ACE}"/>
    <cellStyle name="Comma 2 2 2" xfId="9" xr:uid="{E3B81743-4B93-4764-BB52-1881616D0DD8}"/>
    <cellStyle name="Comma 3" xfId="4" xr:uid="{313C1C30-9125-B647-B44A-45C81C9ECC9C}"/>
    <cellStyle name="Comma 3 2" xfId="7" xr:uid="{05B1F5AA-159A-4FED-A608-8FB02A83EF69}"/>
    <cellStyle name="Normal 2" xfId="5" xr:uid="{4504BE78-14B3-4497-AFD5-2D7A2E4EBDA0}"/>
    <cellStyle name="Normal 2 2" xfId="8" xr:uid="{06B9AA1B-6EA5-4D54-A428-7A8818176236}"/>
    <cellStyle name="Normal 4" xfId="1" xr:uid="{3BF58AE6-FDC1-874E-AC60-DC05E230105F}"/>
    <cellStyle name="Percent 2" xfId="3" xr:uid="{F9113218-4D6A-DE47-B30B-97C938A01BDE}"/>
    <cellStyle name="ปกติ" xfId="0" builtinId="0"/>
  </cellStyles>
  <dxfs count="402">
    <dxf>
      <font>
        <color theme="0"/>
      </font>
      <numFmt numFmtId="189" formatCode=";;;"/>
    </dxf>
    <dxf>
      <font>
        <color rgb="FFC00000"/>
      </font>
    </dxf>
    <dxf>
      <font>
        <color rgb="FFC00000"/>
      </font>
    </dxf>
    <dxf>
      <font>
        <color rgb="FF81FFDE"/>
      </font>
      <fill>
        <gradientFill degree="270">
          <stop position="0">
            <color rgb="FF00B050"/>
          </stop>
          <stop position="1">
            <color rgb="FF81FFDE"/>
          </stop>
        </gradientFill>
      </fill>
    </dxf>
    <dxf>
      <fill>
        <patternFill>
          <bgColor rgb="FF00B050"/>
        </patternFill>
      </fill>
    </dxf>
    <dxf>
      <fill>
        <patternFill>
          <bgColor theme="5"/>
        </patternFill>
      </fill>
    </dxf>
    <dxf>
      <fill>
        <patternFill>
          <bgColor rgb="FF00B050"/>
        </patternFill>
      </fill>
    </dxf>
    <dxf>
      <fill>
        <patternFill>
          <bgColor theme="5"/>
        </patternFill>
      </fill>
    </dxf>
    <dxf>
      <fill>
        <patternFill>
          <bgColor rgb="FF00B050"/>
        </patternFill>
      </fill>
    </dxf>
    <dxf>
      <fill>
        <patternFill>
          <bgColor theme="5"/>
        </patternFill>
      </fill>
    </dxf>
    <dxf>
      <fill>
        <patternFill>
          <bgColor theme="5"/>
        </patternFill>
      </fill>
    </dxf>
    <dxf>
      <fill>
        <patternFill>
          <bgColor rgb="FF00B050"/>
        </patternFill>
      </fill>
    </dxf>
    <dxf>
      <fill>
        <patternFill>
          <bgColor rgb="FF00B050"/>
        </patternFill>
      </fill>
    </dxf>
    <dxf>
      <fill>
        <patternFill>
          <bgColor theme="5"/>
        </patternFill>
      </fill>
    </dxf>
    <dxf>
      <fill>
        <patternFill>
          <bgColor rgb="FF00B050"/>
        </patternFill>
      </fill>
    </dxf>
    <dxf>
      <fill>
        <patternFill>
          <bgColor theme="5"/>
        </patternFill>
      </fill>
    </dxf>
    <dxf>
      <fill>
        <patternFill>
          <bgColor rgb="FF00B050"/>
        </patternFill>
      </fill>
    </dxf>
    <dxf>
      <fill>
        <patternFill>
          <bgColor theme="5"/>
        </patternFill>
      </fill>
    </dxf>
    <dxf>
      <fill>
        <patternFill>
          <bgColor rgb="FF00B050"/>
        </patternFill>
      </fill>
    </dxf>
    <dxf>
      <fill>
        <patternFill>
          <bgColor theme="5"/>
        </patternFill>
      </fill>
    </dxf>
    <dxf>
      <fill>
        <patternFill>
          <bgColor rgb="FF00B050"/>
        </patternFill>
      </fill>
    </dxf>
    <dxf>
      <fill>
        <patternFill>
          <bgColor theme="5"/>
        </patternFill>
      </fill>
    </dxf>
    <dxf>
      <fill>
        <patternFill>
          <bgColor rgb="FF00B050"/>
        </patternFill>
      </fill>
    </dxf>
    <dxf>
      <fill>
        <patternFill>
          <bgColor theme="5"/>
        </patternFill>
      </fill>
    </dxf>
    <dxf>
      <fill>
        <patternFill>
          <bgColor theme="5"/>
        </patternFill>
      </fill>
    </dxf>
    <dxf>
      <fill>
        <patternFill>
          <bgColor rgb="FF00B050"/>
        </patternFill>
      </fill>
    </dxf>
    <dxf>
      <fill>
        <patternFill>
          <bgColor theme="5"/>
        </patternFill>
      </fill>
    </dxf>
    <dxf>
      <fill>
        <patternFill>
          <bgColor rgb="FF00B050"/>
        </patternFill>
      </fill>
    </dxf>
    <dxf>
      <fill>
        <patternFill>
          <bgColor rgb="FF92D050"/>
        </patternFill>
      </fill>
    </dxf>
    <dxf>
      <fill>
        <patternFill>
          <bgColor theme="5" tint="0.39994506668294322"/>
        </patternFill>
      </fill>
    </dxf>
    <dxf>
      <fill>
        <patternFill>
          <bgColor rgb="FF92D050"/>
        </patternFill>
      </fill>
    </dxf>
    <dxf>
      <fill>
        <patternFill>
          <bgColor theme="5" tint="0.39994506668294322"/>
        </patternFill>
      </fill>
    </dxf>
    <dxf>
      <fill>
        <patternFill>
          <bgColor theme="5" tint="0.39994506668294322"/>
        </patternFill>
      </fill>
    </dxf>
    <dxf>
      <fill>
        <patternFill>
          <bgColor rgb="FF92D050"/>
        </patternFill>
      </fill>
    </dxf>
    <dxf>
      <fill>
        <patternFill>
          <bgColor rgb="FF92D050"/>
        </patternFill>
      </fill>
    </dxf>
    <dxf>
      <fill>
        <patternFill>
          <bgColor theme="5" tint="0.39994506668294322"/>
        </patternFill>
      </fill>
    </dxf>
    <dxf>
      <fill>
        <patternFill>
          <bgColor rgb="FF92D050"/>
        </patternFill>
      </fill>
    </dxf>
    <dxf>
      <fill>
        <patternFill>
          <bgColor theme="5" tint="0.39994506668294322"/>
        </patternFill>
      </fill>
    </dxf>
    <dxf>
      <fill>
        <patternFill>
          <bgColor theme="5" tint="0.39994506668294322"/>
        </patternFill>
      </fill>
    </dxf>
    <dxf>
      <fill>
        <patternFill>
          <bgColor rgb="FF92D050"/>
        </patternFill>
      </fill>
    </dxf>
    <dxf>
      <fill>
        <patternFill>
          <bgColor rgb="FF92D050"/>
        </patternFill>
      </fill>
    </dxf>
    <dxf>
      <fill>
        <patternFill>
          <bgColor theme="5" tint="0.39994506668294322"/>
        </patternFill>
      </fill>
    </dxf>
    <dxf>
      <fill>
        <patternFill>
          <bgColor rgb="FF92D050"/>
        </patternFill>
      </fill>
    </dxf>
    <dxf>
      <fill>
        <patternFill>
          <bgColor theme="5" tint="0.39994506668294322"/>
        </patternFill>
      </fill>
    </dxf>
    <dxf>
      <fill>
        <patternFill>
          <bgColor rgb="FF92D050"/>
        </patternFill>
      </fill>
    </dxf>
    <dxf>
      <fill>
        <patternFill>
          <bgColor theme="5" tint="0.39994506668294322"/>
        </patternFill>
      </fill>
    </dxf>
    <dxf>
      <fill>
        <patternFill>
          <bgColor rgb="FF92D050"/>
        </patternFill>
      </fill>
    </dxf>
    <dxf>
      <fill>
        <patternFill>
          <bgColor theme="5" tint="0.39994506668294322"/>
        </patternFill>
      </fill>
    </dxf>
    <dxf>
      <fill>
        <patternFill>
          <bgColor rgb="FF92D050"/>
        </patternFill>
      </fill>
    </dxf>
    <dxf>
      <fill>
        <patternFill>
          <bgColor theme="5" tint="0.39994506668294322"/>
        </patternFill>
      </fill>
    </dxf>
    <dxf>
      <fill>
        <patternFill>
          <bgColor rgb="FF92D050"/>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9" tint="0.39994506668294322"/>
        </patternFill>
      </fill>
    </dxf>
    <dxf>
      <fill>
        <patternFill>
          <bgColor rgb="FF92D050"/>
        </patternFill>
      </fill>
    </dxf>
    <dxf>
      <fill>
        <patternFill>
          <bgColor rgb="FF92D050"/>
        </patternFill>
      </fill>
    </dxf>
    <dxf>
      <fill>
        <patternFill>
          <bgColor theme="5" tint="0.39994506668294322"/>
        </patternFill>
      </fill>
    </dxf>
    <dxf>
      <fill>
        <patternFill>
          <bgColor theme="5" tint="0.39994506668294322"/>
        </patternFill>
      </fill>
    </dxf>
    <dxf>
      <fill>
        <patternFill>
          <bgColor theme="9" tint="0.39994506668294322"/>
        </patternFill>
      </fill>
    </dxf>
    <dxf>
      <fill>
        <patternFill>
          <bgColor rgb="FF92D050"/>
        </patternFill>
      </fill>
    </dxf>
    <dxf>
      <fill>
        <patternFill>
          <bgColor theme="5" tint="0.39994506668294322"/>
        </patternFill>
      </fill>
    </dxf>
    <dxf>
      <fill>
        <patternFill>
          <bgColor theme="5" tint="0.39994506668294322"/>
        </patternFill>
      </fill>
    </dxf>
    <dxf>
      <fill>
        <patternFill>
          <bgColor theme="9" tint="0.39994506668294322"/>
        </patternFill>
      </fill>
    </dxf>
    <dxf>
      <fill>
        <patternFill>
          <bgColor rgb="FF92D050"/>
        </patternFill>
      </fill>
    </dxf>
    <dxf>
      <fill>
        <patternFill>
          <bgColor theme="5" tint="0.39994506668294322"/>
        </patternFill>
      </fill>
    </dxf>
    <dxf>
      <fill>
        <patternFill>
          <bgColor theme="5" tint="0.39994506668294322"/>
        </patternFill>
      </fill>
    </dxf>
    <dxf>
      <fill>
        <patternFill>
          <bgColor theme="9" tint="0.39994506668294322"/>
        </patternFill>
      </fill>
    </dxf>
    <dxf>
      <fill>
        <patternFill>
          <bgColor rgb="FF92D050"/>
        </patternFill>
      </fill>
    </dxf>
    <dxf>
      <fill>
        <patternFill>
          <bgColor theme="5" tint="0.39994506668294322"/>
        </patternFill>
      </fill>
    </dxf>
    <dxf>
      <fill>
        <patternFill>
          <bgColor theme="5" tint="0.39994506668294322"/>
        </patternFill>
      </fill>
    </dxf>
    <dxf>
      <fill>
        <patternFill>
          <bgColor theme="9" tint="0.39994506668294322"/>
        </patternFill>
      </fill>
    </dxf>
    <dxf>
      <fill>
        <patternFill>
          <bgColor rgb="FF92D050"/>
        </patternFill>
      </fill>
    </dxf>
    <dxf>
      <fill>
        <patternFill>
          <bgColor theme="5" tint="0.39994506668294322"/>
        </patternFill>
      </fill>
    </dxf>
    <dxf>
      <fill>
        <patternFill>
          <bgColor theme="5" tint="0.39994506668294322"/>
        </patternFill>
      </fill>
    </dxf>
    <dxf>
      <fill>
        <patternFill>
          <bgColor theme="9" tint="0.39994506668294322"/>
        </patternFill>
      </fill>
    </dxf>
    <dxf>
      <fill>
        <patternFill>
          <bgColor rgb="FF92D050"/>
        </patternFill>
      </fill>
    </dxf>
    <dxf>
      <fill>
        <patternFill>
          <bgColor theme="5" tint="0.39994506668294322"/>
        </patternFill>
      </fill>
    </dxf>
    <dxf>
      <fill>
        <patternFill>
          <bgColor theme="5" tint="0.39994506668294322"/>
        </patternFill>
      </fill>
    </dxf>
    <dxf>
      <fill>
        <patternFill>
          <bgColor theme="9" tint="0.39994506668294322"/>
        </patternFill>
      </fill>
    </dxf>
    <dxf>
      <fill>
        <patternFill>
          <bgColor rgb="FF92D050"/>
        </patternFill>
      </fill>
    </dxf>
    <dxf>
      <fill>
        <patternFill>
          <bgColor theme="5" tint="0.39994506668294322"/>
        </patternFill>
      </fill>
    </dxf>
    <dxf>
      <fill>
        <patternFill>
          <bgColor theme="5" tint="0.39994506668294322"/>
        </patternFill>
      </fill>
    </dxf>
    <dxf>
      <fill>
        <patternFill>
          <bgColor theme="9" tint="0.39994506668294322"/>
        </patternFill>
      </fill>
    </dxf>
    <dxf>
      <fill>
        <patternFill>
          <bgColor theme="9" tint="0.39994506668294322"/>
        </patternFill>
      </fill>
    </dxf>
    <dxf>
      <fill>
        <patternFill>
          <bgColor theme="5" tint="0.39994506668294322"/>
        </patternFill>
      </fill>
    </dxf>
    <dxf>
      <fill>
        <patternFill>
          <bgColor theme="5" tint="0.39994506668294322"/>
        </patternFill>
      </fill>
    </dxf>
    <dxf>
      <fill>
        <patternFill>
          <bgColor rgb="FF92D050"/>
        </patternFill>
      </fill>
    </dxf>
    <dxf>
      <fill>
        <patternFill>
          <bgColor rgb="FF92D050"/>
        </patternFill>
      </fill>
    </dxf>
    <dxf>
      <fill>
        <patternFill>
          <bgColor theme="5" tint="0.39994506668294322"/>
        </patternFill>
      </fill>
    </dxf>
    <dxf>
      <fill>
        <patternFill>
          <bgColor theme="5" tint="0.39994506668294322"/>
        </patternFill>
      </fill>
    </dxf>
    <dxf>
      <fill>
        <patternFill>
          <bgColor theme="9" tint="0.39994506668294322"/>
        </patternFill>
      </fill>
    </dxf>
    <dxf>
      <fill>
        <patternFill>
          <bgColor rgb="FF92D050"/>
        </patternFill>
      </fill>
    </dxf>
    <dxf>
      <fill>
        <patternFill>
          <bgColor theme="5" tint="0.39994506668294322"/>
        </patternFill>
      </fill>
    </dxf>
    <dxf>
      <fill>
        <patternFill>
          <bgColor theme="5" tint="0.39994506668294322"/>
        </patternFill>
      </fill>
    </dxf>
    <dxf>
      <fill>
        <patternFill>
          <bgColor theme="9" tint="0.39994506668294322"/>
        </patternFill>
      </fill>
    </dxf>
    <dxf>
      <fill>
        <patternFill>
          <bgColor rgb="FF92D050"/>
        </patternFill>
      </fill>
    </dxf>
    <dxf>
      <fill>
        <patternFill>
          <bgColor theme="5" tint="0.39994506668294322"/>
        </patternFill>
      </fill>
    </dxf>
    <dxf>
      <fill>
        <patternFill>
          <bgColor theme="5" tint="0.39994506668294322"/>
        </patternFill>
      </fill>
    </dxf>
    <dxf>
      <fill>
        <patternFill>
          <bgColor theme="9" tint="0.39994506668294322"/>
        </patternFill>
      </fill>
    </dxf>
    <dxf>
      <fill>
        <patternFill>
          <bgColor rgb="FF92D050"/>
        </patternFill>
      </fill>
    </dxf>
    <dxf>
      <fill>
        <patternFill>
          <bgColor theme="5" tint="0.39994506668294322"/>
        </patternFill>
      </fill>
    </dxf>
    <dxf>
      <fill>
        <patternFill>
          <bgColor theme="5" tint="0.39994506668294322"/>
        </patternFill>
      </fill>
    </dxf>
    <dxf>
      <fill>
        <patternFill>
          <bgColor theme="9" tint="0.39994506668294322"/>
        </patternFill>
      </fill>
    </dxf>
    <dxf>
      <fill>
        <patternFill>
          <bgColor rgb="FF92D050"/>
        </patternFill>
      </fill>
    </dxf>
    <dxf>
      <fill>
        <patternFill>
          <bgColor theme="5" tint="0.39994506668294322"/>
        </patternFill>
      </fill>
    </dxf>
    <dxf>
      <fill>
        <patternFill>
          <bgColor theme="5" tint="0.39994506668294322"/>
        </patternFill>
      </fill>
    </dxf>
    <dxf>
      <fill>
        <patternFill>
          <bgColor theme="9" tint="0.39994506668294322"/>
        </patternFill>
      </fill>
    </dxf>
    <dxf>
      <fill>
        <patternFill>
          <bgColor rgb="FF92D050"/>
        </patternFill>
      </fill>
    </dxf>
    <dxf>
      <fill>
        <patternFill>
          <bgColor theme="5" tint="0.39994506668294322"/>
        </patternFill>
      </fill>
    </dxf>
    <dxf>
      <fill>
        <patternFill>
          <bgColor theme="5" tint="0.39994506668294322"/>
        </patternFill>
      </fill>
    </dxf>
    <dxf>
      <fill>
        <patternFill>
          <bgColor theme="9" tint="0.39994506668294322"/>
        </patternFill>
      </fill>
    </dxf>
    <dxf>
      <fill>
        <patternFill>
          <bgColor rgb="FF92D050"/>
        </patternFill>
      </fill>
    </dxf>
    <dxf>
      <fill>
        <patternFill>
          <bgColor theme="5" tint="0.39994506668294322"/>
        </patternFill>
      </fill>
    </dxf>
    <dxf>
      <fill>
        <patternFill>
          <bgColor theme="5" tint="0.39994506668294322"/>
        </patternFill>
      </fill>
    </dxf>
    <dxf>
      <fill>
        <patternFill>
          <bgColor theme="9" tint="0.39994506668294322"/>
        </patternFill>
      </fill>
    </dxf>
    <dxf>
      <fill>
        <patternFill>
          <bgColor theme="9" tint="0.39994506668294322"/>
        </patternFill>
      </fill>
    </dxf>
    <dxf>
      <fill>
        <patternFill>
          <bgColor rgb="FF92D050"/>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rgb="FF92D050"/>
        </patternFill>
      </fill>
    </dxf>
    <dxf>
      <fill>
        <patternFill>
          <bgColor theme="9" tint="0.39994506668294322"/>
        </patternFill>
      </fill>
    </dxf>
    <dxf>
      <fill>
        <patternFill>
          <bgColor theme="5" tint="0.39994506668294322"/>
        </patternFill>
      </fill>
    </dxf>
    <dxf>
      <fill>
        <patternFill>
          <bgColor theme="9" tint="0.39994506668294322"/>
        </patternFill>
      </fill>
    </dxf>
    <dxf>
      <fill>
        <patternFill>
          <bgColor theme="5" tint="0.39994506668294322"/>
        </patternFill>
      </fill>
    </dxf>
    <dxf>
      <fill>
        <patternFill>
          <bgColor theme="5" tint="0.39994506668294322"/>
        </patternFill>
      </fill>
    </dxf>
    <dxf>
      <fill>
        <patternFill>
          <bgColor rgb="FF92D050"/>
        </patternFill>
      </fill>
    </dxf>
    <dxf>
      <fill>
        <patternFill>
          <bgColor rgb="FF92D050"/>
        </patternFill>
      </fill>
    </dxf>
    <dxf>
      <fill>
        <patternFill>
          <bgColor theme="9"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rgb="FF92D050"/>
        </patternFill>
      </fill>
    </dxf>
    <dxf>
      <fill>
        <patternFill>
          <bgColor theme="9" tint="0.39994506668294322"/>
        </patternFill>
      </fill>
    </dxf>
    <dxf>
      <fill>
        <patternFill>
          <bgColor theme="5" tint="0.39994506668294322"/>
        </patternFill>
      </fill>
    </dxf>
    <dxf>
      <fill>
        <patternFill>
          <bgColor theme="9" tint="0.39994506668294322"/>
        </patternFill>
      </fill>
    </dxf>
    <dxf>
      <fill>
        <patternFill>
          <bgColor theme="5" tint="0.39994506668294322"/>
        </patternFill>
      </fill>
    </dxf>
    <dxf>
      <fill>
        <patternFill>
          <bgColor rgb="FF92D050"/>
        </patternFill>
      </fill>
    </dxf>
    <dxf>
      <fill>
        <patternFill>
          <bgColor theme="5" tint="0.39994506668294322"/>
        </patternFill>
      </fill>
    </dxf>
    <dxf>
      <fill>
        <patternFill>
          <bgColor theme="5" tint="0.39994506668294322"/>
        </patternFill>
      </fill>
    </dxf>
    <dxf>
      <fill>
        <patternFill>
          <bgColor rgb="FF92D050"/>
        </patternFill>
      </fill>
    </dxf>
    <dxf>
      <fill>
        <patternFill>
          <bgColor theme="9" tint="0.39994506668294322"/>
        </patternFill>
      </fill>
    </dxf>
    <dxf>
      <fill>
        <patternFill>
          <bgColor theme="5" tint="0.39994506668294322"/>
        </patternFill>
      </fill>
    </dxf>
    <dxf>
      <fill>
        <patternFill>
          <bgColor theme="9" tint="0.39994506668294322"/>
        </patternFill>
      </fill>
    </dxf>
    <dxf>
      <fill>
        <patternFill>
          <bgColor theme="5" tint="0.39994506668294322"/>
        </patternFill>
      </fill>
    </dxf>
    <dxf>
      <fill>
        <patternFill>
          <bgColor theme="5" tint="0.39994506668294322"/>
        </patternFill>
      </fill>
    </dxf>
    <dxf>
      <fill>
        <patternFill>
          <bgColor rgb="FF92D050"/>
        </patternFill>
      </fill>
    </dxf>
    <dxf>
      <fill>
        <patternFill>
          <bgColor theme="5" tint="0.39994506668294322"/>
        </patternFill>
      </fill>
    </dxf>
    <dxf>
      <fill>
        <patternFill>
          <bgColor rgb="FF92D050"/>
        </patternFill>
      </fill>
    </dxf>
    <dxf>
      <fill>
        <patternFill>
          <bgColor theme="9" tint="0.39994506668294322"/>
        </patternFill>
      </fill>
    </dxf>
    <dxf>
      <fill>
        <patternFill>
          <bgColor theme="5" tint="0.39994506668294322"/>
        </patternFill>
      </fill>
    </dxf>
    <dxf>
      <fill>
        <patternFill>
          <bgColor theme="5" tint="0.39994506668294322"/>
        </patternFill>
      </fill>
    </dxf>
    <dxf>
      <fill>
        <patternFill>
          <bgColor theme="9" tint="0.39994506668294322"/>
        </patternFill>
      </fill>
    </dxf>
    <dxf>
      <fill>
        <patternFill>
          <bgColor rgb="FF92D050"/>
        </patternFill>
      </fill>
    </dxf>
    <dxf>
      <fill>
        <patternFill>
          <bgColor theme="5" tint="0.39994506668294322"/>
        </patternFill>
      </fill>
    </dxf>
    <dxf>
      <fill>
        <patternFill>
          <bgColor rgb="FF92D050"/>
        </patternFill>
      </fill>
    </dxf>
    <dxf>
      <fill>
        <patternFill>
          <bgColor theme="5" tint="0.39994506668294322"/>
        </patternFill>
      </fill>
    </dxf>
    <dxf>
      <fill>
        <patternFill>
          <bgColor theme="5" tint="0.39994506668294322"/>
        </patternFill>
      </fill>
    </dxf>
    <dxf>
      <fill>
        <patternFill>
          <bgColor theme="9" tint="0.39994506668294322"/>
        </patternFill>
      </fill>
    </dxf>
    <dxf>
      <fill>
        <patternFill>
          <bgColor theme="9" tint="0.39994506668294322"/>
        </patternFill>
      </fill>
    </dxf>
    <dxf>
      <fill>
        <patternFill>
          <bgColor theme="5" tint="0.39994506668294322"/>
        </patternFill>
      </fill>
    </dxf>
    <dxf>
      <fill>
        <patternFill>
          <bgColor theme="5" tint="0.39994506668294322"/>
        </patternFill>
      </fill>
    </dxf>
    <dxf>
      <fill>
        <patternFill>
          <bgColor rgb="FF92D050"/>
        </patternFill>
      </fill>
    </dxf>
    <dxf>
      <fill>
        <patternFill>
          <bgColor theme="5" tint="0.39994506668294322"/>
        </patternFill>
      </fill>
    </dxf>
    <dxf>
      <fill>
        <patternFill>
          <bgColor rgb="FF92D050"/>
        </patternFill>
      </fill>
    </dxf>
    <dxf>
      <fill>
        <patternFill>
          <bgColor theme="9" tint="0.39994506668294322"/>
        </patternFill>
      </fill>
    </dxf>
    <dxf>
      <fill>
        <patternFill>
          <bgColor theme="5" tint="0.39994506668294322"/>
        </patternFill>
      </fill>
    </dxf>
    <dxf>
      <fill>
        <patternFill>
          <bgColor theme="5" tint="0.39994506668294322"/>
        </patternFill>
      </fill>
    </dxf>
    <dxf>
      <fill>
        <patternFill>
          <bgColor rgb="FF92D050"/>
        </patternFill>
      </fill>
    </dxf>
    <dxf>
      <fill>
        <patternFill>
          <bgColor theme="9" tint="0.39994506668294322"/>
        </patternFill>
      </fill>
    </dxf>
    <dxf>
      <fill>
        <patternFill>
          <bgColor theme="5" tint="0.39994506668294322"/>
        </patternFill>
      </fill>
    </dxf>
    <dxf>
      <fill>
        <patternFill>
          <bgColor theme="5" tint="0.39994506668294322"/>
        </patternFill>
      </fill>
    </dxf>
    <dxf>
      <fill>
        <patternFill>
          <bgColor theme="9" tint="0.39994506668294322"/>
        </patternFill>
      </fill>
    </dxf>
    <dxf>
      <fill>
        <patternFill>
          <bgColor theme="5" tint="0.39994506668294322"/>
        </patternFill>
      </fill>
    </dxf>
    <dxf>
      <fill>
        <patternFill>
          <bgColor rgb="FF92D050"/>
        </patternFill>
      </fill>
    </dxf>
    <dxf>
      <fill>
        <patternFill>
          <bgColor theme="5" tint="0.39994506668294322"/>
        </patternFill>
      </fill>
    </dxf>
    <dxf>
      <fill>
        <patternFill>
          <bgColor rgb="FF92D050"/>
        </patternFill>
      </fill>
    </dxf>
    <dxf>
      <fill>
        <patternFill>
          <bgColor theme="9" tint="0.39994506668294322"/>
        </patternFill>
      </fill>
    </dxf>
    <dxf>
      <fill>
        <patternFill>
          <bgColor theme="5" tint="0.39994506668294322"/>
        </patternFill>
      </fill>
    </dxf>
    <dxf>
      <fill>
        <patternFill>
          <bgColor theme="5" tint="0.39994506668294322"/>
        </patternFill>
      </fill>
    </dxf>
    <dxf>
      <fill>
        <patternFill>
          <bgColor theme="9" tint="0.39994506668294322"/>
        </patternFill>
      </fill>
    </dxf>
    <dxf>
      <fill>
        <patternFill>
          <bgColor theme="5" tint="0.39994506668294322"/>
        </patternFill>
      </fill>
    </dxf>
    <dxf>
      <fill>
        <patternFill>
          <bgColor rgb="FF92D050"/>
        </patternFill>
      </fill>
    </dxf>
    <dxf>
      <fill>
        <patternFill>
          <bgColor theme="5" tint="0.39994506668294322"/>
        </patternFill>
      </fill>
    </dxf>
    <dxf>
      <fill>
        <patternFill>
          <bgColor rgb="FF92D050"/>
        </patternFill>
      </fill>
    </dxf>
    <dxf>
      <fill>
        <patternFill>
          <bgColor theme="5" tint="0.39994506668294322"/>
        </patternFill>
      </fill>
    </dxf>
    <dxf>
      <fill>
        <patternFill>
          <bgColor theme="5" tint="0.39994506668294322"/>
        </patternFill>
      </fill>
    </dxf>
    <dxf>
      <fill>
        <patternFill>
          <bgColor rgb="FF92D050"/>
        </patternFill>
      </fill>
    </dxf>
    <dxf>
      <fill>
        <patternFill>
          <bgColor theme="9" tint="0.39994506668294322"/>
        </patternFill>
      </fill>
    </dxf>
    <dxf>
      <fill>
        <patternFill>
          <bgColor theme="5"/>
        </patternFill>
      </fill>
    </dxf>
    <dxf>
      <fill>
        <patternFill>
          <bgColor rgb="FF00B050"/>
        </patternFill>
      </fill>
    </dxf>
    <dxf>
      <fill>
        <patternFill>
          <bgColor rgb="FF00B050"/>
        </patternFill>
      </fill>
    </dxf>
    <dxf>
      <fill>
        <patternFill>
          <bgColor theme="5"/>
        </patternFill>
      </fill>
    </dxf>
    <dxf>
      <fill>
        <patternFill>
          <bgColor rgb="FF00B050"/>
        </patternFill>
      </fill>
    </dxf>
    <dxf>
      <fill>
        <patternFill>
          <bgColor theme="5"/>
        </patternFill>
      </fill>
    </dxf>
    <dxf>
      <fill>
        <patternFill>
          <bgColor rgb="FF00B050"/>
        </patternFill>
      </fill>
    </dxf>
    <dxf>
      <fill>
        <patternFill>
          <bgColor theme="5"/>
        </patternFill>
      </fill>
    </dxf>
    <dxf>
      <fill>
        <patternFill>
          <bgColor rgb="FF00B050"/>
        </patternFill>
      </fill>
    </dxf>
    <dxf>
      <fill>
        <patternFill>
          <bgColor theme="5"/>
        </patternFill>
      </fill>
    </dxf>
    <dxf>
      <fill>
        <patternFill>
          <bgColor rgb="FF00B050"/>
        </patternFill>
      </fill>
    </dxf>
    <dxf>
      <fill>
        <patternFill>
          <bgColor theme="5"/>
        </patternFill>
      </fill>
    </dxf>
    <dxf>
      <fill>
        <patternFill>
          <bgColor theme="5"/>
        </patternFill>
      </fill>
    </dxf>
    <dxf>
      <fill>
        <patternFill>
          <bgColor rgb="FF00B050"/>
        </patternFill>
      </fill>
    </dxf>
    <dxf>
      <fill>
        <patternFill>
          <bgColor rgb="FF00B050"/>
        </patternFill>
      </fill>
    </dxf>
    <dxf>
      <fill>
        <patternFill>
          <bgColor theme="5"/>
        </patternFill>
      </fill>
    </dxf>
    <dxf>
      <fill>
        <patternFill>
          <bgColor rgb="FF00B050"/>
        </patternFill>
      </fill>
    </dxf>
    <dxf>
      <fill>
        <patternFill>
          <bgColor theme="5"/>
        </patternFill>
      </fill>
    </dxf>
    <dxf>
      <fill>
        <patternFill>
          <bgColor rgb="FF00B050"/>
        </patternFill>
      </fill>
    </dxf>
    <dxf>
      <fill>
        <patternFill>
          <bgColor theme="5"/>
        </patternFill>
      </fill>
    </dxf>
    <dxf>
      <fill>
        <patternFill>
          <bgColor rgb="FF00B050"/>
        </patternFill>
      </fill>
    </dxf>
    <dxf>
      <fill>
        <patternFill>
          <bgColor theme="5"/>
        </patternFill>
      </fill>
    </dxf>
    <dxf>
      <fill>
        <patternFill>
          <bgColor rgb="FF00B050"/>
        </patternFill>
      </fill>
    </dxf>
    <dxf>
      <fill>
        <patternFill>
          <bgColor theme="5"/>
        </patternFill>
      </fill>
    </dxf>
    <dxf>
      <fill>
        <patternFill>
          <bgColor rgb="FF00B050"/>
        </patternFill>
      </fill>
    </dxf>
    <dxf>
      <fill>
        <patternFill>
          <bgColor theme="5"/>
        </patternFill>
      </fill>
    </dxf>
    <dxf>
      <fill>
        <patternFill>
          <bgColor rgb="FF00B050"/>
        </patternFill>
      </fill>
    </dxf>
    <dxf>
      <fill>
        <patternFill>
          <bgColor theme="5"/>
        </patternFill>
      </fill>
    </dxf>
    <dxf>
      <fill>
        <patternFill>
          <bgColor theme="5"/>
        </patternFill>
      </fill>
    </dxf>
    <dxf>
      <fill>
        <patternFill>
          <bgColor rgb="FF00B050"/>
        </patternFill>
      </fill>
    </dxf>
    <dxf>
      <fill>
        <patternFill>
          <bgColor theme="5"/>
        </patternFill>
      </fill>
    </dxf>
    <dxf>
      <fill>
        <patternFill>
          <bgColor rgb="FF00B050"/>
        </patternFill>
      </fill>
    </dxf>
    <dxf>
      <fill>
        <patternFill>
          <bgColor theme="5" tint="0.39994506668294322"/>
        </patternFill>
      </fill>
    </dxf>
    <dxf>
      <fill>
        <patternFill>
          <bgColor rgb="FF92D050"/>
        </patternFill>
      </fill>
    </dxf>
    <dxf>
      <fill>
        <patternFill>
          <bgColor theme="5" tint="0.39994506668294322"/>
        </patternFill>
      </fill>
    </dxf>
    <dxf>
      <fill>
        <patternFill>
          <bgColor rgb="FF92D050"/>
        </patternFill>
      </fill>
    </dxf>
    <dxf>
      <fill>
        <patternFill>
          <bgColor theme="5" tint="0.39994506668294322"/>
        </patternFill>
      </fill>
    </dxf>
    <dxf>
      <fill>
        <patternFill>
          <bgColor rgb="FF92D050"/>
        </patternFill>
      </fill>
    </dxf>
    <dxf>
      <fill>
        <patternFill>
          <bgColor theme="5" tint="0.39994506668294322"/>
        </patternFill>
      </fill>
    </dxf>
    <dxf>
      <fill>
        <patternFill>
          <bgColor rgb="FF92D050"/>
        </patternFill>
      </fill>
    </dxf>
    <dxf>
      <fill>
        <patternFill>
          <bgColor theme="5" tint="0.39994506668294322"/>
        </patternFill>
      </fill>
    </dxf>
    <dxf>
      <fill>
        <patternFill>
          <bgColor rgb="FF92D050"/>
        </patternFill>
      </fill>
    </dxf>
    <dxf>
      <fill>
        <patternFill>
          <bgColor theme="5" tint="0.39994506668294322"/>
        </patternFill>
      </fill>
    </dxf>
    <dxf>
      <fill>
        <patternFill>
          <bgColor rgb="FF92D050"/>
        </patternFill>
      </fill>
    </dxf>
    <dxf>
      <fill>
        <patternFill>
          <bgColor theme="5" tint="0.39994506668294322"/>
        </patternFill>
      </fill>
    </dxf>
    <dxf>
      <fill>
        <patternFill>
          <bgColor rgb="FF92D050"/>
        </patternFill>
      </fill>
    </dxf>
    <dxf>
      <fill>
        <patternFill>
          <bgColor theme="5" tint="0.39994506668294322"/>
        </patternFill>
      </fill>
    </dxf>
    <dxf>
      <fill>
        <patternFill>
          <bgColor rgb="FF92D050"/>
        </patternFill>
      </fill>
    </dxf>
    <dxf>
      <fill>
        <patternFill>
          <bgColor rgb="FF92D050"/>
        </patternFill>
      </fill>
    </dxf>
    <dxf>
      <fill>
        <patternFill>
          <bgColor theme="5" tint="0.39994506668294322"/>
        </patternFill>
      </fill>
    </dxf>
    <dxf>
      <fill>
        <patternFill>
          <bgColor rgb="FF92D050"/>
        </patternFill>
      </fill>
    </dxf>
    <dxf>
      <fill>
        <patternFill>
          <bgColor theme="5" tint="0.39994506668294322"/>
        </patternFill>
      </fill>
    </dxf>
    <dxf>
      <fill>
        <patternFill>
          <bgColor theme="5" tint="0.39994506668294322"/>
        </patternFill>
      </fill>
    </dxf>
    <dxf>
      <fill>
        <patternFill>
          <bgColor rgb="FF92D050"/>
        </patternFill>
      </fill>
    </dxf>
    <dxf>
      <fill>
        <patternFill>
          <bgColor theme="5" tint="0.39994506668294322"/>
        </patternFill>
      </fill>
    </dxf>
    <dxf>
      <fill>
        <patternFill>
          <bgColor rgb="FF92D050"/>
        </patternFill>
      </fill>
    </dxf>
    <dxf>
      <fill>
        <patternFill>
          <bgColor theme="5" tint="0.39994506668294322"/>
        </patternFill>
      </fill>
    </dxf>
    <dxf>
      <fill>
        <patternFill>
          <bgColor rgb="FF92D050"/>
        </patternFill>
      </fill>
    </dxf>
    <dxf>
      <fill>
        <patternFill>
          <bgColor theme="5" tint="0.39994506668294322"/>
        </patternFill>
      </fill>
    </dxf>
    <dxf>
      <fill>
        <patternFill>
          <bgColor rgb="FF92D050"/>
        </patternFill>
      </fill>
    </dxf>
    <dxf>
      <fill>
        <patternFill>
          <bgColor theme="5" tint="0.39994506668294322"/>
        </patternFill>
      </fill>
    </dxf>
    <dxf>
      <fill>
        <patternFill>
          <bgColor rgb="FF92D050"/>
        </patternFill>
      </fill>
    </dxf>
    <dxf>
      <fill>
        <patternFill>
          <bgColor theme="5" tint="0.39994506668294322"/>
        </patternFill>
      </fill>
    </dxf>
    <dxf>
      <fill>
        <patternFill>
          <bgColor rgb="FF92D050"/>
        </patternFill>
      </fill>
    </dxf>
    <dxf>
      <fill>
        <patternFill>
          <bgColor theme="5" tint="0.39994506668294322"/>
        </patternFill>
      </fill>
    </dxf>
    <dxf>
      <fill>
        <patternFill>
          <bgColor rgb="FF92D050"/>
        </patternFill>
      </fill>
    </dxf>
    <dxf>
      <fill>
        <patternFill>
          <bgColor rgb="FF00B050"/>
        </patternFill>
      </fill>
    </dxf>
    <dxf>
      <fill>
        <patternFill>
          <bgColor theme="5"/>
        </patternFill>
      </fill>
    </dxf>
    <dxf>
      <fill>
        <patternFill>
          <bgColor rgb="FF00B050"/>
        </patternFill>
      </fill>
    </dxf>
    <dxf>
      <fill>
        <patternFill>
          <bgColor theme="5"/>
        </patternFill>
      </fill>
    </dxf>
    <dxf>
      <fill>
        <patternFill>
          <bgColor rgb="FF00B050"/>
        </patternFill>
      </fill>
    </dxf>
    <dxf>
      <fill>
        <patternFill>
          <bgColor theme="5"/>
        </patternFill>
      </fill>
    </dxf>
    <dxf>
      <fill>
        <patternFill>
          <bgColor rgb="FF00B050"/>
        </patternFill>
      </fill>
    </dxf>
    <dxf>
      <fill>
        <patternFill>
          <bgColor theme="5"/>
        </patternFill>
      </fill>
    </dxf>
    <dxf>
      <fill>
        <patternFill>
          <bgColor theme="5"/>
        </patternFill>
      </fill>
    </dxf>
    <dxf>
      <fill>
        <patternFill>
          <bgColor rgb="FF00B050"/>
        </patternFill>
      </fill>
    </dxf>
    <dxf>
      <fill>
        <patternFill>
          <bgColor rgb="FF00B050"/>
        </patternFill>
      </fill>
    </dxf>
    <dxf>
      <fill>
        <patternFill>
          <bgColor theme="5"/>
        </patternFill>
      </fill>
    </dxf>
    <dxf>
      <fill>
        <patternFill>
          <bgColor rgb="FF00B050"/>
        </patternFill>
      </fill>
    </dxf>
    <dxf>
      <fill>
        <patternFill>
          <bgColor theme="5"/>
        </patternFill>
      </fill>
    </dxf>
    <dxf>
      <fill>
        <patternFill>
          <bgColor rgb="FF00B050"/>
        </patternFill>
      </fill>
    </dxf>
    <dxf>
      <fill>
        <patternFill>
          <bgColor theme="5"/>
        </patternFill>
      </fill>
    </dxf>
    <dxf>
      <fill>
        <patternFill>
          <bgColor rgb="FF00B050"/>
        </patternFill>
      </fill>
    </dxf>
    <dxf>
      <fill>
        <patternFill>
          <bgColor theme="5"/>
        </patternFill>
      </fill>
    </dxf>
    <dxf>
      <fill>
        <patternFill>
          <bgColor rgb="FF00B050"/>
        </patternFill>
      </fill>
    </dxf>
    <dxf>
      <fill>
        <patternFill>
          <bgColor theme="5"/>
        </patternFill>
      </fill>
    </dxf>
    <dxf>
      <fill>
        <patternFill>
          <bgColor rgb="FF00B050"/>
        </patternFill>
      </fill>
    </dxf>
    <dxf>
      <fill>
        <patternFill>
          <bgColor theme="5"/>
        </patternFill>
      </fill>
    </dxf>
    <dxf>
      <fill>
        <patternFill>
          <bgColor rgb="FF00B050"/>
        </patternFill>
      </fill>
    </dxf>
    <dxf>
      <fill>
        <patternFill>
          <bgColor theme="5"/>
        </patternFill>
      </fill>
    </dxf>
    <dxf>
      <fill>
        <patternFill>
          <bgColor rgb="FF00B050"/>
        </patternFill>
      </fill>
    </dxf>
    <dxf>
      <fill>
        <patternFill>
          <bgColor theme="5"/>
        </patternFill>
      </fill>
    </dxf>
    <dxf>
      <fill>
        <patternFill>
          <bgColor rgb="FF00B050"/>
        </patternFill>
      </fill>
    </dxf>
    <dxf>
      <fill>
        <patternFill>
          <bgColor theme="5"/>
        </patternFill>
      </fill>
    </dxf>
    <dxf>
      <fill>
        <patternFill>
          <bgColor rgb="FF00B050"/>
        </patternFill>
      </fill>
    </dxf>
    <dxf>
      <fill>
        <patternFill>
          <bgColor theme="5"/>
        </patternFill>
      </fill>
    </dxf>
    <dxf>
      <fill>
        <patternFill>
          <bgColor rgb="FF00B050"/>
        </patternFill>
      </fill>
    </dxf>
    <dxf>
      <fill>
        <patternFill>
          <bgColor theme="5"/>
        </patternFill>
      </fill>
    </dxf>
    <dxf>
      <fill>
        <patternFill>
          <bgColor rgb="FF00B050"/>
        </patternFill>
      </fill>
    </dxf>
    <dxf>
      <fill>
        <patternFill>
          <bgColor theme="5"/>
        </patternFill>
      </fill>
    </dxf>
    <dxf>
      <fill>
        <patternFill>
          <bgColor theme="5"/>
        </patternFill>
      </fill>
    </dxf>
    <dxf>
      <fill>
        <patternFill>
          <bgColor rgb="FF00B050"/>
        </patternFill>
      </fill>
    </dxf>
    <dxf>
      <fill>
        <patternFill>
          <bgColor rgb="FF00B050"/>
        </patternFill>
      </fill>
    </dxf>
    <dxf>
      <fill>
        <patternFill>
          <bgColor theme="5"/>
        </patternFill>
      </fill>
    </dxf>
    <dxf>
      <fill>
        <patternFill>
          <bgColor rgb="FF92D050"/>
        </patternFill>
      </fill>
    </dxf>
    <dxf>
      <fill>
        <patternFill>
          <bgColor theme="5" tint="0.39994506668294322"/>
        </patternFill>
      </fill>
    </dxf>
    <dxf>
      <fill>
        <patternFill>
          <bgColor theme="5" tint="0.39994506668294322"/>
        </patternFill>
      </fill>
    </dxf>
    <dxf>
      <fill>
        <patternFill>
          <bgColor rgb="FF92D050"/>
        </patternFill>
      </fill>
    </dxf>
    <dxf>
      <fill>
        <patternFill>
          <bgColor theme="5" tint="0.39994506668294322"/>
        </patternFill>
      </fill>
    </dxf>
    <dxf>
      <fill>
        <patternFill>
          <bgColor rgb="FF92D050"/>
        </patternFill>
      </fill>
    </dxf>
    <dxf>
      <fill>
        <patternFill>
          <bgColor theme="5" tint="0.39994506668294322"/>
        </patternFill>
      </fill>
    </dxf>
    <dxf>
      <fill>
        <patternFill>
          <bgColor rgb="FF92D050"/>
        </patternFill>
      </fill>
    </dxf>
    <dxf>
      <fill>
        <patternFill>
          <bgColor theme="5" tint="0.39994506668294322"/>
        </patternFill>
      </fill>
    </dxf>
    <dxf>
      <fill>
        <patternFill>
          <bgColor rgb="FF92D050"/>
        </patternFill>
      </fill>
    </dxf>
    <dxf>
      <fill>
        <patternFill>
          <bgColor theme="5" tint="0.39994506668294322"/>
        </patternFill>
      </fill>
    </dxf>
    <dxf>
      <fill>
        <patternFill>
          <bgColor rgb="FF92D050"/>
        </patternFill>
      </fill>
    </dxf>
    <dxf>
      <fill>
        <patternFill>
          <bgColor rgb="FF92D050"/>
        </patternFill>
      </fill>
    </dxf>
    <dxf>
      <fill>
        <patternFill>
          <bgColor theme="5" tint="0.39994506668294322"/>
        </patternFill>
      </fill>
    </dxf>
    <dxf>
      <fill>
        <patternFill>
          <bgColor rgb="FF92D050"/>
        </patternFill>
      </fill>
    </dxf>
    <dxf>
      <fill>
        <patternFill>
          <bgColor theme="5" tint="0.39994506668294322"/>
        </patternFill>
      </fill>
    </dxf>
    <dxf>
      <fill>
        <patternFill>
          <bgColor rgb="FF92D050"/>
        </patternFill>
      </fill>
    </dxf>
    <dxf>
      <fill>
        <patternFill>
          <bgColor theme="5" tint="0.39994506668294322"/>
        </patternFill>
      </fill>
    </dxf>
    <dxf>
      <fill>
        <patternFill>
          <bgColor rgb="FF92D050"/>
        </patternFill>
      </fill>
    </dxf>
    <dxf>
      <fill>
        <patternFill>
          <bgColor theme="5" tint="0.39994506668294322"/>
        </patternFill>
      </fill>
    </dxf>
    <dxf>
      <fill>
        <patternFill>
          <bgColor rgb="FF92D050"/>
        </patternFill>
      </fill>
    </dxf>
    <dxf>
      <fill>
        <patternFill>
          <bgColor theme="5" tint="0.39994506668294322"/>
        </patternFill>
      </fill>
    </dxf>
    <dxf>
      <fill>
        <patternFill>
          <bgColor theme="5" tint="0.39994506668294322"/>
        </patternFill>
      </fill>
    </dxf>
    <dxf>
      <fill>
        <patternFill>
          <bgColor rgb="FF92D050"/>
        </patternFill>
      </fill>
    </dxf>
    <dxf>
      <fill>
        <patternFill>
          <bgColor rgb="FF92D050"/>
        </patternFill>
      </fill>
    </dxf>
    <dxf>
      <fill>
        <patternFill>
          <bgColor theme="5" tint="0.39994506668294322"/>
        </patternFill>
      </fill>
    </dxf>
    <dxf>
      <fill>
        <patternFill>
          <bgColor theme="5" tint="0.39994506668294322"/>
        </patternFill>
      </fill>
    </dxf>
    <dxf>
      <fill>
        <patternFill>
          <bgColor rgb="FF92D050"/>
        </patternFill>
      </fill>
    </dxf>
    <dxf>
      <fill>
        <patternFill>
          <bgColor theme="5" tint="0.39994506668294322"/>
        </patternFill>
      </fill>
    </dxf>
    <dxf>
      <fill>
        <patternFill>
          <bgColor rgb="FF92D050"/>
        </patternFill>
      </fill>
    </dxf>
    <dxf>
      <fill>
        <patternFill>
          <bgColor theme="5" tint="0.39994506668294322"/>
        </patternFill>
      </fill>
    </dxf>
    <dxf>
      <fill>
        <patternFill>
          <bgColor rgb="FF92D050"/>
        </patternFill>
      </fill>
    </dxf>
    <dxf>
      <fill>
        <patternFill>
          <bgColor theme="5" tint="0.39994506668294322"/>
        </patternFill>
      </fill>
    </dxf>
    <dxf>
      <fill>
        <patternFill>
          <bgColor rgb="FF92D050"/>
        </patternFill>
      </fill>
    </dxf>
    <dxf>
      <fill>
        <patternFill>
          <bgColor theme="5" tint="0.39994506668294322"/>
        </patternFill>
      </fill>
    </dxf>
    <dxf>
      <fill>
        <patternFill>
          <bgColor rgb="FF92D050"/>
        </patternFill>
      </fill>
    </dxf>
    <dxf>
      <fill>
        <patternFill>
          <bgColor rgb="FF92D050"/>
        </patternFill>
      </fill>
    </dxf>
    <dxf>
      <fill>
        <patternFill>
          <bgColor theme="5" tint="0.39994506668294322"/>
        </patternFill>
      </fill>
    </dxf>
    <dxf>
      <fill>
        <patternFill>
          <bgColor rgb="FF00B050"/>
        </patternFill>
      </fill>
    </dxf>
    <dxf>
      <fill>
        <patternFill>
          <bgColor theme="5"/>
        </patternFill>
      </fill>
    </dxf>
    <dxf>
      <fill>
        <patternFill>
          <bgColor theme="5"/>
        </patternFill>
      </fill>
    </dxf>
    <dxf>
      <fill>
        <patternFill>
          <bgColor rgb="FF00B050"/>
        </patternFill>
      </fill>
    </dxf>
    <dxf>
      <fill>
        <patternFill>
          <bgColor rgb="FF00B050"/>
        </patternFill>
      </fill>
    </dxf>
    <dxf>
      <fill>
        <patternFill>
          <bgColor theme="5"/>
        </patternFill>
      </fill>
    </dxf>
    <dxf>
      <fill>
        <patternFill>
          <bgColor rgb="FF00B050"/>
        </patternFill>
      </fill>
    </dxf>
    <dxf>
      <fill>
        <patternFill>
          <bgColor theme="5"/>
        </patternFill>
      </fill>
    </dxf>
    <dxf>
      <fill>
        <patternFill>
          <bgColor rgb="FF00B050"/>
        </patternFill>
      </fill>
    </dxf>
    <dxf>
      <fill>
        <patternFill>
          <bgColor theme="5"/>
        </patternFill>
      </fill>
    </dxf>
    <dxf>
      <fill>
        <patternFill>
          <bgColor rgb="FF00B050"/>
        </patternFill>
      </fill>
    </dxf>
    <dxf>
      <fill>
        <patternFill>
          <bgColor theme="5"/>
        </patternFill>
      </fill>
    </dxf>
    <dxf>
      <fill>
        <patternFill>
          <bgColor rgb="FF00B050"/>
        </patternFill>
      </fill>
    </dxf>
    <dxf>
      <fill>
        <patternFill>
          <bgColor theme="5"/>
        </patternFill>
      </fill>
    </dxf>
    <dxf>
      <fill>
        <patternFill>
          <bgColor rgb="FF00B050"/>
        </patternFill>
      </fill>
    </dxf>
    <dxf>
      <fill>
        <patternFill>
          <bgColor theme="5"/>
        </patternFill>
      </fill>
    </dxf>
    <dxf>
      <fill>
        <patternFill>
          <bgColor rgb="FF00B050"/>
        </patternFill>
      </fill>
    </dxf>
    <dxf>
      <fill>
        <patternFill>
          <bgColor theme="5"/>
        </patternFill>
      </fill>
    </dxf>
    <dxf>
      <fill>
        <patternFill>
          <bgColor rgb="FF00B050"/>
        </patternFill>
      </fill>
    </dxf>
    <dxf>
      <fill>
        <patternFill>
          <bgColor theme="5"/>
        </patternFill>
      </fill>
    </dxf>
    <dxf>
      <fill>
        <patternFill>
          <bgColor rgb="FF00B050"/>
        </patternFill>
      </fill>
    </dxf>
    <dxf>
      <fill>
        <patternFill>
          <bgColor theme="5"/>
        </patternFill>
      </fill>
    </dxf>
    <dxf>
      <fill>
        <patternFill>
          <bgColor rgb="FF00B050"/>
        </patternFill>
      </fill>
    </dxf>
    <dxf>
      <fill>
        <patternFill>
          <bgColor theme="5"/>
        </patternFill>
      </fill>
    </dxf>
    <dxf>
      <fill>
        <patternFill>
          <bgColor theme="5"/>
        </patternFill>
      </fill>
    </dxf>
    <dxf>
      <fill>
        <patternFill>
          <bgColor rgb="FF00B050"/>
        </patternFill>
      </fill>
    </dxf>
    <dxf>
      <fill>
        <patternFill>
          <bgColor rgb="FF00B050"/>
        </patternFill>
      </fill>
    </dxf>
    <dxf>
      <fill>
        <patternFill>
          <bgColor theme="5"/>
        </patternFill>
      </fill>
    </dxf>
    <dxf>
      <fill>
        <patternFill>
          <bgColor rgb="FF00B050"/>
        </patternFill>
      </fill>
    </dxf>
    <dxf>
      <fill>
        <patternFill>
          <bgColor theme="5"/>
        </patternFill>
      </fill>
    </dxf>
    <dxf>
      <fill>
        <patternFill>
          <bgColor rgb="FF00B050"/>
        </patternFill>
      </fill>
    </dxf>
    <dxf>
      <fill>
        <patternFill>
          <bgColor theme="5"/>
        </patternFill>
      </fill>
    </dxf>
    <dxf>
      <fill>
        <patternFill>
          <bgColor theme="5"/>
        </patternFill>
      </fill>
    </dxf>
    <dxf>
      <fill>
        <patternFill>
          <bgColor rgb="FF00B050"/>
        </patternFill>
      </fill>
    </dxf>
    <dxf>
      <fill>
        <patternFill>
          <bgColor rgb="FF92D050"/>
        </patternFill>
      </fill>
    </dxf>
    <dxf>
      <fill>
        <patternFill>
          <bgColor theme="5" tint="0.39994506668294322"/>
        </patternFill>
      </fill>
    </dxf>
    <dxf>
      <fill>
        <patternFill>
          <bgColor theme="5" tint="0.39994506668294322"/>
        </patternFill>
      </fill>
    </dxf>
    <dxf>
      <fill>
        <patternFill>
          <bgColor rgb="FF92D050"/>
        </patternFill>
      </fill>
    </dxf>
    <dxf>
      <fill>
        <patternFill>
          <bgColor theme="5" tint="0.39994506668294322"/>
        </patternFill>
      </fill>
    </dxf>
    <dxf>
      <fill>
        <patternFill>
          <bgColor rgb="FF92D050"/>
        </patternFill>
      </fill>
    </dxf>
    <dxf>
      <fill>
        <patternFill>
          <bgColor rgb="FF92D050"/>
        </patternFill>
      </fill>
    </dxf>
    <dxf>
      <fill>
        <patternFill>
          <bgColor theme="5" tint="0.39994506668294322"/>
        </patternFill>
      </fill>
    </dxf>
    <dxf>
      <fill>
        <patternFill>
          <bgColor rgb="FF92D050"/>
        </patternFill>
      </fill>
    </dxf>
    <dxf>
      <fill>
        <patternFill>
          <bgColor theme="5" tint="0.39994506668294322"/>
        </patternFill>
      </fill>
    </dxf>
    <dxf>
      <fill>
        <patternFill>
          <bgColor rgb="FF92D050"/>
        </patternFill>
      </fill>
    </dxf>
    <dxf>
      <fill>
        <patternFill>
          <bgColor theme="5" tint="0.39994506668294322"/>
        </patternFill>
      </fill>
    </dxf>
    <dxf>
      <fill>
        <patternFill>
          <bgColor rgb="FF92D050"/>
        </patternFill>
      </fill>
    </dxf>
    <dxf>
      <fill>
        <patternFill>
          <bgColor theme="5" tint="0.39994506668294322"/>
        </patternFill>
      </fill>
    </dxf>
    <dxf>
      <fill>
        <patternFill>
          <bgColor rgb="FF92D050"/>
        </patternFill>
      </fill>
    </dxf>
    <dxf>
      <fill>
        <patternFill>
          <bgColor theme="5" tint="0.39994506668294322"/>
        </patternFill>
      </fill>
    </dxf>
    <dxf>
      <fill>
        <patternFill>
          <bgColor rgb="FF92D050"/>
        </patternFill>
      </fill>
    </dxf>
    <dxf>
      <fill>
        <patternFill>
          <bgColor theme="5" tint="0.39994506668294322"/>
        </patternFill>
      </fill>
    </dxf>
    <dxf>
      <fill>
        <patternFill>
          <bgColor rgb="FF92D050"/>
        </patternFill>
      </fill>
    </dxf>
    <dxf>
      <fill>
        <patternFill>
          <bgColor theme="5" tint="0.39994506668294322"/>
        </patternFill>
      </fill>
    </dxf>
    <dxf>
      <fill>
        <patternFill>
          <bgColor rgb="FF92D050"/>
        </patternFill>
      </fill>
    </dxf>
    <dxf>
      <fill>
        <patternFill>
          <bgColor theme="5" tint="0.39994506668294322"/>
        </patternFill>
      </fill>
    </dxf>
    <dxf>
      <fill>
        <patternFill>
          <bgColor theme="5" tint="0.39994506668294322"/>
        </patternFill>
      </fill>
    </dxf>
    <dxf>
      <fill>
        <patternFill>
          <bgColor rgb="FF92D050"/>
        </patternFill>
      </fill>
    </dxf>
    <dxf>
      <fill>
        <patternFill>
          <bgColor rgb="FF92D050"/>
        </patternFill>
      </fill>
    </dxf>
    <dxf>
      <fill>
        <patternFill>
          <bgColor theme="5" tint="0.39994506668294322"/>
        </patternFill>
      </fill>
    </dxf>
    <dxf>
      <fill>
        <patternFill>
          <bgColor rgb="FF92D050"/>
        </patternFill>
      </fill>
    </dxf>
    <dxf>
      <fill>
        <patternFill>
          <bgColor theme="5" tint="0.39994506668294322"/>
        </patternFill>
      </fill>
    </dxf>
    <dxf>
      <fill>
        <patternFill>
          <bgColor rgb="FF92D050"/>
        </patternFill>
      </fill>
    </dxf>
    <dxf>
      <fill>
        <patternFill>
          <bgColor theme="5" tint="0.39994506668294322"/>
        </patternFill>
      </fill>
    </dxf>
    <dxf>
      <fill>
        <patternFill>
          <bgColor rgb="FF92D050"/>
        </patternFill>
      </fill>
    </dxf>
    <dxf>
      <fill>
        <patternFill>
          <bgColor theme="5" tint="0.39994506668294322"/>
        </patternFill>
      </fill>
    </dxf>
    <dxf>
      <fill>
        <patternFill>
          <bgColor theme="5" tint="0.39994506668294322"/>
        </patternFill>
      </fill>
    </dxf>
    <dxf>
      <fill>
        <patternFill>
          <bgColor rgb="FF92D050"/>
        </patternFill>
      </fill>
    </dxf>
    <dxf>
      <fill>
        <patternFill>
          <bgColor theme="5" tint="0.39994506668294322"/>
        </patternFill>
      </fill>
    </dxf>
    <dxf>
      <fill>
        <patternFill>
          <bgColor rgb="FF92D050"/>
        </patternFill>
      </fill>
    </dxf>
  </dxfs>
  <tableStyles count="0" defaultTableStyle="TableStyleMedium2" defaultPivotStyle="PivotStyleMedium9"/>
  <colors>
    <mruColors>
      <color rgb="FF0000FF"/>
      <color rgb="FFFFFF99"/>
      <color rgb="FF145F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2.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3.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4.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5.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6.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h-TH"/>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spPr>
            <a:solidFill>
              <a:srgbClr val="FFC000"/>
            </a:solidFill>
            <a:ln>
              <a:noFill/>
            </a:ln>
            <a:effectLst/>
          </c:spPr>
          <c:invertIfNegative val="0"/>
          <c:dPt>
            <c:idx val="0"/>
            <c:invertIfNegative val="0"/>
            <c:bubble3D val="0"/>
            <c:spPr>
              <a:solidFill>
                <a:srgbClr val="FFC000"/>
              </a:solidFill>
              <a:ln>
                <a:noFill/>
              </a:ln>
              <a:effectLst/>
            </c:spPr>
            <c:extLst>
              <c:ext xmlns:c16="http://schemas.microsoft.com/office/drawing/2014/chart" uri="{C3380CC4-5D6E-409C-BE32-E72D297353CC}">
                <c16:uniqueId val="{00000005-84F4-7B4B-91CB-38D8018E8AFE}"/>
              </c:ext>
            </c:extLst>
          </c:dPt>
          <c:val>
            <c:numRef>
              <c:f>'หมวด 1 '!$U$52</c:f>
              <c:numCache>
                <c:formatCode>0</c:formatCode>
                <c:ptCount val="1"/>
                <c:pt idx="0">
                  <c:v>0</c:v>
                </c:pt>
              </c:numCache>
            </c:numRef>
          </c:val>
          <c:extLst>
            <c:ext xmlns:c16="http://schemas.microsoft.com/office/drawing/2014/chart" uri="{C3380CC4-5D6E-409C-BE32-E72D297353CC}">
              <c16:uniqueId val="{00000000-84F4-7B4B-91CB-38D8018E8AFE}"/>
            </c:ext>
          </c:extLst>
        </c:ser>
        <c:ser>
          <c:idx val="1"/>
          <c:order val="1"/>
          <c:spPr>
            <a:solidFill>
              <a:schemeClr val="accent4"/>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2-58F2-4B50-B5CF-EE605E486B99}"/>
              </c:ext>
            </c:extLst>
          </c:dPt>
          <c:val>
            <c:numRef>
              <c:f>'หมวด 1 '!$V$52</c:f>
              <c:numCache>
                <c:formatCode>0</c:formatCode>
                <c:ptCount val="1"/>
                <c:pt idx="0">
                  <c:v>0</c:v>
                </c:pt>
              </c:numCache>
            </c:numRef>
          </c:val>
          <c:extLst>
            <c:ext xmlns:c16="http://schemas.microsoft.com/office/drawing/2014/chart" uri="{C3380CC4-5D6E-409C-BE32-E72D297353CC}">
              <c16:uniqueId val="{00000003-84F4-7B4B-91CB-38D8018E8AFE}"/>
            </c:ext>
          </c:extLst>
        </c:ser>
        <c:ser>
          <c:idx val="2"/>
          <c:order val="2"/>
          <c:spPr>
            <a:solidFill>
              <a:srgbClr val="00B0F0"/>
            </a:solidFill>
            <a:ln>
              <a:noFill/>
            </a:ln>
            <a:effectLst/>
          </c:spPr>
          <c:invertIfNegative val="0"/>
          <c:val>
            <c:numRef>
              <c:f>'หมวด 1 '!$W$52</c:f>
              <c:numCache>
                <c:formatCode>0</c:formatCode>
                <c:ptCount val="1"/>
                <c:pt idx="0">
                  <c:v>0</c:v>
                </c:pt>
              </c:numCache>
            </c:numRef>
          </c:val>
          <c:extLst>
            <c:ext xmlns:c16="http://schemas.microsoft.com/office/drawing/2014/chart" uri="{C3380CC4-5D6E-409C-BE32-E72D297353CC}">
              <c16:uniqueId val="{00000004-84F4-7B4B-91CB-38D8018E8AFE}"/>
            </c:ext>
          </c:extLst>
        </c:ser>
        <c:dLbls>
          <c:showLegendKey val="0"/>
          <c:showVal val="0"/>
          <c:showCatName val="0"/>
          <c:showSerName val="0"/>
          <c:showPercent val="0"/>
          <c:showBubbleSize val="0"/>
        </c:dLbls>
        <c:gapWidth val="150"/>
        <c:overlap val="100"/>
        <c:axId val="1309151679"/>
        <c:axId val="1309562271"/>
      </c:barChart>
      <c:catAx>
        <c:axId val="1309151679"/>
        <c:scaling>
          <c:orientation val="minMax"/>
        </c:scaling>
        <c:delete val="1"/>
        <c:axPos val="b"/>
        <c:majorTickMark val="none"/>
        <c:minorTickMark val="none"/>
        <c:tickLblPos val="nextTo"/>
        <c:crossAx val="1309562271"/>
        <c:crosses val="autoZero"/>
        <c:auto val="1"/>
        <c:lblAlgn val="ctr"/>
        <c:lblOffset val="100"/>
        <c:noMultiLvlLbl val="0"/>
      </c:catAx>
      <c:valAx>
        <c:axId val="1309562271"/>
        <c:scaling>
          <c:orientation val="minMax"/>
          <c:max val="5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TH"/>
          </a:p>
        </c:txPr>
        <c:crossAx val="1309151679"/>
        <c:crosses val="autoZero"/>
        <c:crossBetween val="between"/>
        <c:majorUnit val="100"/>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TH"/>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h-TH"/>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spPr>
            <a:solidFill>
              <a:schemeClr val="accent2"/>
            </a:solidFill>
            <a:ln>
              <a:noFill/>
            </a:ln>
            <a:effectLst/>
          </c:spPr>
          <c:invertIfNegative val="0"/>
          <c:dPt>
            <c:idx val="0"/>
            <c:invertIfNegative val="0"/>
            <c:bubble3D val="0"/>
            <c:spPr>
              <a:solidFill>
                <a:srgbClr val="FFC000"/>
              </a:solidFill>
              <a:ln>
                <a:noFill/>
              </a:ln>
              <a:effectLst/>
            </c:spPr>
            <c:extLst>
              <c:ext xmlns:c16="http://schemas.microsoft.com/office/drawing/2014/chart" uri="{C3380CC4-5D6E-409C-BE32-E72D297353CC}">
                <c16:uniqueId val="{00000000-7E1F-4161-BC85-EB8E7CDBAFF7}"/>
              </c:ext>
            </c:extLst>
          </c:dPt>
          <c:val>
            <c:numRef>
              <c:f>'หมวด 4'!$U$49</c:f>
              <c:numCache>
                <c:formatCode>0</c:formatCode>
                <c:ptCount val="1"/>
                <c:pt idx="0">
                  <c:v>0</c:v>
                </c:pt>
              </c:numCache>
            </c:numRef>
          </c:val>
          <c:extLst>
            <c:ext xmlns:c16="http://schemas.microsoft.com/office/drawing/2014/chart" uri="{C3380CC4-5D6E-409C-BE32-E72D297353CC}">
              <c16:uniqueId val="{00000002-ED4B-204C-80D0-8FF3114E082C}"/>
            </c:ext>
          </c:extLst>
        </c:ser>
        <c:ser>
          <c:idx val="1"/>
          <c:order val="1"/>
          <c:spPr>
            <a:solidFill>
              <a:srgbClr val="92D050"/>
            </a:solidFill>
            <a:ln>
              <a:noFill/>
            </a:ln>
            <a:effectLst/>
          </c:spPr>
          <c:invertIfNegative val="0"/>
          <c:val>
            <c:numRef>
              <c:f>'หมวด 4'!$V$49</c:f>
              <c:numCache>
                <c:formatCode>0</c:formatCode>
                <c:ptCount val="1"/>
                <c:pt idx="0">
                  <c:v>0</c:v>
                </c:pt>
              </c:numCache>
            </c:numRef>
          </c:val>
          <c:extLst>
            <c:ext xmlns:c16="http://schemas.microsoft.com/office/drawing/2014/chart" uri="{C3380CC4-5D6E-409C-BE32-E72D297353CC}">
              <c16:uniqueId val="{00000003-ED4B-204C-80D0-8FF3114E082C}"/>
            </c:ext>
          </c:extLst>
        </c:ser>
        <c:ser>
          <c:idx val="2"/>
          <c:order val="2"/>
          <c:spPr>
            <a:solidFill>
              <a:srgbClr val="00B0F0"/>
            </a:solidFill>
            <a:ln>
              <a:noFill/>
            </a:ln>
            <a:effectLst/>
          </c:spPr>
          <c:invertIfNegative val="0"/>
          <c:val>
            <c:numRef>
              <c:f>'หมวด 4'!$W$49</c:f>
              <c:numCache>
                <c:formatCode>0</c:formatCode>
                <c:ptCount val="1"/>
                <c:pt idx="0">
                  <c:v>0</c:v>
                </c:pt>
              </c:numCache>
            </c:numRef>
          </c:val>
          <c:extLst>
            <c:ext xmlns:c16="http://schemas.microsoft.com/office/drawing/2014/chart" uri="{C3380CC4-5D6E-409C-BE32-E72D297353CC}">
              <c16:uniqueId val="{00000004-ED4B-204C-80D0-8FF3114E082C}"/>
            </c:ext>
          </c:extLst>
        </c:ser>
        <c:dLbls>
          <c:showLegendKey val="0"/>
          <c:showVal val="0"/>
          <c:showCatName val="0"/>
          <c:showSerName val="0"/>
          <c:showPercent val="0"/>
          <c:showBubbleSize val="0"/>
        </c:dLbls>
        <c:gapWidth val="150"/>
        <c:overlap val="100"/>
        <c:axId val="1309151679"/>
        <c:axId val="1309562271"/>
      </c:barChart>
      <c:catAx>
        <c:axId val="1309151679"/>
        <c:scaling>
          <c:orientation val="minMax"/>
        </c:scaling>
        <c:delete val="1"/>
        <c:axPos val="b"/>
        <c:majorTickMark val="none"/>
        <c:minorTickMark val="none"/>
        <c:tickLblPos val="nextTo"/>
        <c:crossAx val="1309562271"/>
        <c:crosses val="autoZero"/>
        <c:auto val="1"/>
        <c:lblAlgn val="ctr"/>
        <c:lblOffset val="100"/>
        <c:noMultiLvlLbl val="0"/>
      </c:catAx>
      <c:valAx>
        <c:axId val="1309562271"/>
        <c:scaling>
          <c:orientation val="minMax"/>
          <c:max val="5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TH"/>
          </a:p>
        </c:txPr>
        <c:crossAx val="1309151679"/>
        <c:crosses val="autoZero"/>
        <c:crossBetween val="between"/>
        <c:majorUnit val="100"/>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TH"/>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h-TH"/>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spPr>
            <a:solidFill>
              <a:srgbClr val="FFC000"/>
            </a:solidFill>
            <a:ln>
              <a:noFill/>
            </a:ln>
            <a:effectLst/>
          </c:spPr>
          <c:invertIfNegative val="0"/>
          <c:val>
            <c:numRef>
              <c:f>'หมวด 4'!$U$109</c:f>
              <c:numCache>
                <c:formatCode>0</c:formatCode>
                <c:ptCount val="1"/>
                <c:pt idx="0">
                  <c:v>0</c:v>
                </c:pt>
              </c:numCache>
            </c:numRef>
          </c:val>
          <c:extLst>
            <c:ext xmlns:c16="http://schemas.microsoft.com/office/drawing/2014/chart" uri="{C3380CC4-5D6E-409C-BE32-E72D297353CC}">
              <c16:uniqueId val="{00000002-E77F-C140-AD2A-2083B6179227}"/>
            </c:ext>
          </c:extLst>
        </c:ser>
        <c:ser>
          <c:idx val="1"/>
          <c:order val="1"/>
          <c:spPr>
            <a:solidFill>
              <a:srgbClr val="92D050"/>
            </a:solidFill>
            <a:ln>
              <a:noFill/>
            </a:ln>
            <a:effectLst/>
          </c:spPr>
          <c:invertIfNegative val="0"/>
          <c:val>
            <c:numRef>
              <c:f>'หมวด 4'!$V$109</c:f>
              <c:numCache>
                <c:formatCode>0</c:formatCode>
                <c:ptCount val="1"/>
                <c:pt idx="0">
                  <c:v>0</c:v>
                </c:pt>
              </c:numCache>
            </c:numRef>
          </c:val>
          <c:extLst>
            <c:ext xmlns:c16="http://schemas.microsoft.com/office/drawing/2014/chart" uri="{C3380CC4-5D6E-409C-BE32-E72D297353CC}">
              <c16:uniqueId val="{00000003-E77F-C140-AD2A-2083B6179227}"/>
            </c:ext>
          </c:extLst>
        </c:ser>
        <c:ser>
          <c:idx val="2"/>
          <c:order val="2"/>
          <c:spPr>
            <a:solidFill>
              <a:srgbClr val="00B0F0"/>
            </a:solidFill>
            <a:ln>
              <a:noFill/>
            </a:ln>
            <a:effectLst/>
          </c:spPr>
          <c:invertIfNegative val="0"/>
          <c:val>
            <c:numRef>
              <c:f>'หมวด 4'!$W$109</c:f>
              <c:numCache>
                <c:formatCode>0</c:formatCode>
                <c:ptCount val="1"/>
                <c:pt idx="0">
                  <c:v>0</c:v>
                </c:pt>
              </c:numCache>
            </c:numRef>
          </c:val>
          <c:extLst>
            <c:ext xmlns:c16="http://schemas.microsoft.com/office/drawing/2014/chart" uri="{C3380CC4-5D6E-409C-BE32-E72D297353CC}">
              <c16:uniqueId val="{00000004-E77F-C140-AD2A-2083B6179227}"/>
            </c:ext>
          </c:extLst>
        </c:ser>
        <c:dLbls>
          <c:showLegendKey val="0"/>
          <c:showVal val="0"/>
          <c:showCatName val="0"/>
          <c:showSerName val="0"/>
          <c:showPercent val="0"/>
          <c:showBubbleSize val="0"/>
        </c:dLbls>
        <c:gapWidth val="150"/>
        <c:overlap val="100"/>
        <c:axId val="1309151679"/>
        <c:axId val="1309562271"/>
      </c:barChart>
      <c:catAx>
        <c:axId val="1309151679"/>
        <c:scaling>
          <c:orientation val="minMax"/>
        </c:scaling>
        <c:delete val="1"/>
        <c:axPos val="b"/>
        <c:majorTickMark val="none"/>
        <c:minorTickMark val="none"/>
        <c:tickLblPos val="nextTo"/>
        <c:crossAx val="1309562271"/>
        <c:crosses val="autoZero"/>
        <c:auto val="1"/>
        <c:lblAlgn val="ctr"/>
        <c:lblOffset val="100"/>
        <c:noMultiLvlLbl val="0"/>
      </c:catAx>
      <c:valAx>
        <c:axId val="1309562271"/>
        <c:scaling>
          <c:orientation val="minMax"/>
          <c:max val="5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TH"/>
          </a:p>
        </c:txPr>
        <c:crossAx val="1309151679"/>
        <c:crosses val="autoZero"/>
        <c:crossBetween val="between"/>
        <c:majorUnit val="100"/>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TH"/>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h-TH"/>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spPr>
            <a:solidFill>
              <a:srgbClr val="FFC000"/>
            </a:solidFill>
            <a:ln>
              <a:noFill/>
            </a:ln>
            <a:effectLst/>
          </c:spPr>
          <c:invertIfNegative val="0"/>
          <c:val>
            <c:numRef>
              <c:f>'หมวด 4'!$U$146</c:f>
              <c:numCache>
                <c:formatCode>0</c:formatCode>
                <c:ptCount val="1"/>
                <c:pt idx="0">
                  <c:v>0</c:v>
                </c:pt>
              </c:numCache>
            </c:numRef>
          </c:val>
          <c:extLst>
            <c:ext xmlns:c16="http://schemas.microsoft.com/office/drawing/2014/chart" uri="{C3380CC4-5D6E-409C-BE32-E72D297353CC}">
              <c16:uniqueId val="{00000002-77A4-9242-92F0-127B85648436}"/>
            </c:ext>
          </c:extLst>
        </c:ser>
        <c:ser>
          <c:idx val="1"/>
          <c:order val="1"/>
          <c:spPr>
            <a:solidFill>
              <a:srgbClr val="92D050"/>
            </a:solidFill>
            <a:ln>
              <a:noFill/>
            </a:ln>
            <a:effectLst/>
          </c:spPr>
          <c:invertIfNegative val="0"/>
          <c:val>
            <c:numRef>
              <c:f>'หมวด 4'!$V$146</c:f>
              <c:numCache>
                <c:formatCode>0</c:formatCode>
                <c:ptCount val="1"/>
                <c:pt idx="0">
                  <c:v>0</c:v>
                </c:pt>
              </c:numCache>
            </c:numRef>
          </c:val>
          <c:extLst>
            <c:ext xmlns:c16="http://schemas.microsoft.com/office/drawing/2014/chart" uri="{C3380CC4-5D6E-409C-BE32-E72D297353CC}">
              <c16:uniqueId val="{00000003-77A4-9242-92F0-127B85648436}"/>
            </c:ext>
          </c:extLst>
        </c:ser>
        <c:ser>
          <c:idx val="2"/>
          <c:order val="2"/>
          <c:spPr>
            <a:solidFill>
              <a:schemeClr val="accent6"/>
            </a:solidFill>
            <a:ln>
              <a:noFill/>
            </a:ln>
            <a:effectLst/>
          </c:spPr>
          <c:invertIfNegative val="0"/>
          <c:dPt>
            <c:idx val="0"/>
            <c:invertIfNegative val="0"/>
            <c:bubble3D val="0"/>
            <c:spPr>
              <a:solidFill>
                <a:srgbClr val="00B0F0"/>
              </a:solidFill>
              <a:ln>
                <a:noFill/>
              </a:ln>
              <a:effectLst/>
            </c:spPr>
            <c:extLst>
              <c:ext xmlns:c16="http://schemas.microsoft.com/office/drawing/2014/chart" uri="{C3380CC4-5D6E-409C-BE32-E72D297353CC}">
                <c16:uniqueId val="{00000000-DDBB-47C3-8BDE-6A47CCEF6704}"/>
              </c:ext>
            </c:extLst>
          </c:dPt>
          <c:val>
            <c:numRef>
              <c:f>'หมวด 4'!$W$146</c:f>
              <c:numCache>
                <c:formatCode>0</c:formatCode>
                <c:ptCount val="1"/>
                <c:pt idx="0">
                  <c:v>0</c:v>
                </c:pt>
              </c:numCache>
            </c:numRef>
          </c:val>
          <c:extLst>
            <c:ext xmlns:c16="http://schemas.microsoft.com/office/drawing/2014/chart" uri="{C3380CC4-5D6E-409C-BE32-E72D297353CC}">
              <c16:uniqueId val="{00000004-77A4-9242-92F0-127B85648436}"/>
            </c:ext>
          </c:extLst>
        </c:ser>
        <c:dLbls>
          <c:showLegendKey val="0"/>
          <c:showVal val="0"/>
          <c:showCatName val="0"/>
          <c:showSerName val="0"/>
          <c:showPercent val="0"/>
          <c:showBubbleSize val="0"/>
        </c:dLbls>
        <c:gapWidth val="150"/>
        <c:overlap val="100"/>
        <c:axId val="1309151679"/>
        <c:axId val="1309562271"/>
      </c:barChart>
      <c:catAx>
        <c:axId val="1309151679"/>
        <c:scaling>
          <c:orientation val="minMax"/>
        </c:scaling>
        <c:delete val="1"/>
        <c:axPos val="b"/>
        <c:majorTickMark val="none"/>
        <c:minorTickMark val="none"/>
        <c:tickLblPos val="nextTo"/>
        <c:crossAx val="1309562271"/>
        <c:crosses val="autoZero"/>
        <c:auto val="1"/>
        <c:lblAlgn val="ctr"/>
        <c:lblOffset val="100"/>
        <c:noMultiLvlLbl val="0"/>
      </c:catAx>
      <c:valAx>
        <c:axId val="1309562271"/>
        <c:scaling>
          <c:orientation val="minMax"/>
          <c:max val="5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TH"/>
          </a:p>
        </c:txPr>
        <c:crossAx val="1309151679"/>
        <c:crosses val="autoZero"/>
        <c:crossBetween val="between"/>
        <c:majorUnit val="100"/>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TH"/>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h-TH"/>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spPr>
            <a:solidFill>
              <a:srgbClr val="FFC000"/>
            </a:solidFill>
            <a:ln>
              <a:noFill/>
            </a:ln>
            <a:effectLst/>
          </c:spPr>
          <c:invertIfNegative val="0"/>
          <c:val>
            <c:numRef>
              <c:f>'หมวด 5'!$U$49</c:f>
              <c:numCache>
                <c:formatCode>0</c:formatCode>
                <c:ptCount val="1"/>
                <c:pt idx="0">
                  <c:v>0</c:v>
                </c:pt>
              </c:numCache>
            </c:numRef>
          </c:val>
          <c:extLst>
            <c:ext xmlns:c16="http://schemas.microsoft.com/office/drawing/2014/chart" uri="{C3380CC4-5D6E-409C-BE32-E72D297353CC}">
              <c16:uniqueId val="{00000002-073E-A049-84A8-D71FA9FFB372}"/>
            </c:ext>
          </c:extLst>
        </c:ser>
        <c:ser>
          <c:idx val="1"/>
          <c:order val="1"/>
          <c:spPr>
            <a:solidFill>
              <a:srgbClr val="92D050"/>
            </a:solidFill>
            <a:ln>
              <a:noFill/>
            </a:ln>
            <a:effectLst/>
          </c:spPr>
          <c:invertIfNegative val="0"/>
          <c:val>
            <c:numRef>
              <c:f>'หมวด 5'!$V$49</c:f>
              <c:numCache>
                <c:formatCode>0</c:formatCode>
                <c:ptCount val="1"/>
                <c:pt idx="0">
                  <c:v>0</c:v>
                </c:pt>
              </c:numCache>
            </c:numRef>
          </c:val>
          <c:extLst>
            <c:ext xmlns:c16="http://schemas.microsoft.com/office/drawing/2014/chart" uri="{C3380CC4-5D6E-409C-BE32-E72D297353CC}">
              <c16:uniqueId val="{00000003-073E-A049-84A8-D71FA9FFB372}"/>
            </c:ext>
          </c:extLst>
        </c:ser>
        <c:ser>
          <c:idx val="2"/>
          <c:order val="2"/>
          <c:spPr>
            <a:solidFill>
              <a:srgbClr val="00B0F0"/>
            </a:solidFill>
            <a:ln>
              <a:noFill/>
            </a:ln>
            <a:effectLst/>
          </c:spPr>
          <c:invertIfNegative val="0"/>
          <c:val>
            <c:numRef>
              <c:f>'หมวด 5'!$W$49</c:f>
              <c:numCache>
                <c:formatCode>0</c:formatCode>
                <c:ptCount val="1"/>
                <c:pt idx="0">
                  <c:v>0</c:v>
                </c:pt>
              </c:numCache>
            </c:numRef>
          </c:val>
          <c:extLst>
            <c:ext xmlns:c16="http://schemas.microsoft.com/office/drawing/2014/chart" uri="{C3380CC4-5D6E-409C-BE32-E72D297353CC}">
              <c16:uniqueId val="{00000004-073E-A049-84A8-D71FA9FFB372}"/>
            </c:ext>
          </c:extLst>
        </c:ser>
        <c:dLbls>
          <c:showLegendKey val="0"/>
          <c:showVal val="0"/>
          <c:showCatName val="0"/>
          <c:showSerName val="0"/>
          <c:showPercent val="0"/>
          <c:showBubbleSize val="0"/>
        </c:dLbls>
        <c:gapWidth val="150"/>
        <c:overlap val="100"/>
        <c:axId val="1309151679"/>
        <c:axId val="1309562271"/>
      </c:barChart>
      <c:catAx>
        <c:axId val="1309151679"/>
        <c:scaling>
          <c:orientation val="minMax"/>
        </c:scaling>
        <c:delete val="1"/>
        <c:axPos val="b"/>
        <c:majorTickMark val="none"/>
        <c:minorTickMark val="none"/>
        <c:tickLblPos val="nextTo"/>
        <c:crossAx val="1309562271"/>
        <c:crosses val="autoZero"/>
        <c:auto val="1"/>
        <c:lblAlgn val="ctr"/>
        <c:lblOffset val="100"/>
        <c:noMultiLvlLbl val="0"/>
      </c:catAx>
      <c:valAx>
        <c:axId val="1309562271"/>
        <c:scaling>
          <c:orientation val="minMax"/>
          <c:max val="5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TH"/>
          </a:p>
        </c:txPr>
        <c:crossAx val="1309151679"/>
        <c:crosses val="autoZero"/>
        <c:crossBetween val="between"/>
        <c:majorUnit val="100"/>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TH"/>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h-TH"/>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spPr>
            <a:solidFill>
              <a:srgbClr val="FFC000"/>
            </a:solidFill>
            <a:ln>
              <a:noFill/>
            </a:ln>
            <a:effectLst/>
          </c:spPr>
          <c:invertIfNegative val="0"/>
          <c:val>
            <c:numRef>
              <c:f>'หมวด 5'!$U$105</c:f>
              <c:numCache>
                <c:formatCode>0</c:formatCode>
                <c:ptCount val="1"/>
                <c:pt idx="0">
                  <c:v>0</c:v>
                </c:pt>
              </c:numCache>
            </c:numRef>
          </c:val>
          <c:extLst>
            <c:ext xmlns:c16="http://schemas.microsoft.com/office/drawing/2014/chart" uri="{C3380CC4-5D6E-409C-BE32-E72D297353CC}">
              <c16:uniqueId val="{00000002-7EAF-974A-ACD6-0771DEFA4CA2}"/>
            </c:ext>
          </c:extLst>
        </c:ser>
        <c:ser>
          <c:idx val="1"/>
          <c:order val="1"/>
          <c:spPr>
            <a:solidFill>
              <a:srgbClr val="92D050"/>
            </a:solidFill>
            <a:ln>
              <a:noFill/>
            </a:ln>
            <a:effectLst/>
          </c:spPr>
          <c:invertIfNegative val="0"/>
          <c:val>
            <c:numRef>
              <c:f>'หมวด 5'!$V$105</c:f>
              <c:numCache>
                <c:formatCode>0</c:formatCode>
                <c:ptCount val="1"/>
                <c:pt idx="0">
                  <c:v>0</c:v>
                </c:pt>
              </c:numCache>
            </c:numRef>
          </c:val>
          <c:extLst>
            <c:ext xmlns:c16="http://schemas.microsoft.com/office/drawing/2014/chart" uri="{C3380CC4-5D6E-409C-BE32-E72D297353CC}">
              <c16:uniqueId val="{00000003-7EAF-974A-ACD6-0771DEFA4CA2}"/>
            </c:ext>
          </c:extLst>
        </c:ser>
        <c:ser>
          <c:idx val="2"/>
          <c:order val="2"/>
          <c:spPr>
            <a:solidFill>
              <a:srgbClr val="00B0F0"/>
            </a:solidFill>
            <a:ln>
              <a:noFill/>
            </a:ln>
            <a:effectLst/>
          </c:spPr>
          <c:invertIfNegative val="0"/>
          <c:val>
            <c:numRef>
              <c:f>'หมวด 5'!$W$105</c:f>
              <c:numCache>
                <c:formatCode>0</c:formatCode>
                <c:ptCount val="1"/>
                <c:pt idx="0">
                  <c:v>0</c:v>
                </c:pt>
              </c:numCache>
            </c:numRef>
          </c:val>
          <c:extLst>
            <c:ext xmlns:c16="http://schemas.microsoft.com/office/drawing/2014/chart" uri="{C3380CC4-5D6E-409C-BE32-E72D297353CC}">
              <c16:uniqueId val="{00000004-7EAF-974A-ACD6-0771DEFA4CA2}"/>
            </c:ext>
          </c:extLst>
        </c:ser>
        <c:dLbls>
          <c:showLegendKey val="0"/>
          <c:showVal val="0"/>
          <c:showCatName val="0"/>
          <c:showSerName val="0"/>
          <c:showPercent val="0"/>
          <c:showBubbleSize val="0"/>
        </c:dLbls>
        <c:gapWidth val="150"/>
        <c:overlap val="100"/>
        <c:axId val="1309151679"/>
        <c:axId val="1309562271"/>
      </c:barChart>
      <c:catAx>
        <c:axId val="1309151679"/>
        <c:scaling>
          <c:orientation val="minMax"/>
        </c:scaling>
        <c:delete val="1"/>
        <c:axPos val="b"/>
        <c:majorTickMark val="none"/>
        <c:minorTickMark val="none"/>
        <c:tickLblPos val="nextTo"/>
        <c:crossAx val="1309562271"/>
        <c:crosses val="autoZero"/>
        <c:auto val="1"/>
        <c:lblAlgn val="ctr"/>
        <c:lblOffset val="100"/>
        <c:noMultiLvlLbl val="0"/>
      </c:catAx>
      <c:valAx>
        <c:axId val="1309562271"/>
        <c:scaling>
          <c:orientation val="minMax"/>
          <c:max val="5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TH"/>
          </a:p>
        </c:txPr>
        <c:crossAx val="1309151679"/>
        <c:crosses val="autoZero"/>
        <c:crossBetween val="between"/>
        <c:majorUnit val="100"/>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TH"/>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h-TH"/>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spPr>
            <a:solidFill>
              <a:srgbClr val="FFC000"/>
            </a:solidFill>
            <a:ln>
              <a:noFill/>
            </a:ln>
            <a:effectLst/>
          </c:spPr>
          <c:invertIfNegative val="0"/>
          <c:val>
            <c:numRef>
              <c:f>'หมวด 5'!$U$140</c:f>
              <c:numCache>
                <c:formatCode>0</c:formatCode>
                <c:ptCount val="1"/>
                <c:pt idx="0">
                  <c:v>0</c:v>
                </c:pt>
              </c:numCache>
            </c:numRef>
          </c:val>
          <c:extLst>
            <c:ext xmlns:c16="http://schemas.microsoft.com/office/drawing/2014/chart" uri="{C3380CC4-5D6E-409C-BE32-E72D297353CC}">
              <c16:uniqueId val="{00000002-183B-E847-8661-8802D49DEE46}"/>
            </c:ext>
          </c:extLst>
        </c:ser>
        <c:ser>
          <c:idx val="1"/>
          <c:order val="1"/>
          <c:spPr>
            <a:solidFill>
              <a:srgbClr val="92D050"/>
            </a:solidFill>
            <a:ln>
              <a:noFill/>
            </a:ln>
            <a:effectLst/>
          </c:spPr>
          <c:invertIfNegative val="0"/>
          <c:val>
            <c:numRef>
              <c:f>'หมวด 5'!$V$140</c:f>
              <c:numCache>
                <c:formatCode>0</c:formatCode>
                <c:ptCount val="1"/>
                <c:pt idx="0">
                  <c:v>0</c:v>
                </c:pt>
              </c:numCache>
            </c:numRef>
          </c:val>
          <c:extLst>
            <c:ext xmlns:c16="http://schemas.microsoft.com/office/drawing/2014/chart" uri="{C3380CC4-5D6E-409C-BE32-E72D297353CC}">
              <c16:uniqueId val="{00000003-183B-E847-8661-8802D49DEE46}"/>
            </c:ext>
          </c:extLst>
        </c:ser>
        <c:ser>
          <c:idx val="2"/>
          <c:order val="2"/>
          <c:spPr>
            <a:solidFill>
              <a:srgbClr val="00B0F0"/>
            </a:solidFill>
            <a:ln>
              <a:noFill/>
            </a:ln>
            <a:effectLst/>
          </c:spPr>
          <c:invertIfNegative val="0"/>
          <c:val>
            <c:numRef>
              <c:f>'หมวด 5'!$W$140</c:f>
              <c:numCache>
                <c:formatCode>0</c:formatCode>
                <c:ptCount val="1"/>
                <c:pt idx="0">
                  <c:v>0</c:v>
                </c:pt>
              </c:numCache>
            </c:numRef>
          </c:val>
          <c:extLst>
            <c:ext xmlns:c16="http://schemas.microsoft.com/office/drawing/2014/chart" uri="{C3380CC4-5D6E-409C-BE32-E72D297353CC}">
              <c16:uniqueId val="{00000004-183B-E847-8661-8802D49DEE46}"/>
            </c:ext>
          </c:extLst>
        </c:ser>
        <c:dLbls>
          <c:showLegendKey val="0"/>
          <c:showVal val="0"/>
          <c:showCatName val="0"/>
          <c:showSerName val="0"/>
          <c:showPercent val="0"/>
          <c:showBubbleSize val="0"/>
        </c:dLbls>
        <c:gapWidth val="150"/>
        <c:overlap val="100"/>
        <c:axId val="1309151679"/>
        <c:axId val="1309562271"/>
      </c:barChart>
      <c:catAx>
        <c:axId val="1309151679"/>
        <c:scaling>
          <c:orientation val="minMax"/>
        </c:scaling>
        <c:delete val="1"/>
        <c:axPos val="b"/>
        <c:majorTickMark val="none"/>
        <c:minorTickMark val="none"/>
        <c:tickLblPos val="nextTo"/>
        <c:crossAx val="1309562271"/>
        <c:crosses val="autoZero"/>
        <c:auto val="1"/>
        <c:lblAlgn val="ctr"/>
        <c:lblOffset val="100"/>
        <c:noMultiLvlLbl val="0"/>
      </c:catAx>
      <c:valAx>
        <c:axId val="1309562271"/>
        <c:scaling>
          <c:orientation val="minMax"/>
          <c:max val="5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TH"/>
          </a:p>
        </c:txPr>
        <c:crossAx val="1309151679"/>
        <c:crosses val="autoZero"/>
        <c:crossBetween val="between"/>
        <c:majorUnit val="100"/>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TH"/>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h-TH"/>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spPr>
            <a:solidFill>
              <a:srgbClr val="FFC000"/>
            </a:solidFill>
            <a:ln>
              <a:noFill/>
            </a:ln>
            <a:effectLst/>
          </c:spPr>
          <c:invertIfNegative val="0"/>
          <c:val>
            <c:numRef>
              <c:f>'หมวด 6'!$U$43</c:f>
              <c:numCache>
                <c:formatCode>0</c:formatCode>
                <c:ptCount val="1"/>
                <c:pt idx="0">
                  <c:v>0</c:v>
                </c:pt>
              </c:numCache>
            </c:numRef>
          </c:val>
          <c:extLst>
            <c:ext xmlns:c16="http://schemas.microsoft.com/office/drawing/2014/chart" uri="{C3380CC4-5D6E-409C-BE32-E72D297353CC}">
              <c16:uniqueId val="{00000002-8743-EA4A-A0C5-BCF7425D9A4D}"/>
            </c:ext>
          </c:extLst>
        </c:ser>
        <c:ser>
          <c:idx val="1"/>
          <c:order val="1"/>
          <c:spPr>
            <a:solidFill>
              <a:srgbClr val="92D050"/>
            </a:solidFill>
            <a:ln>
              <a:noFill/>
            </a:ln>
            <a:effectLst/>
          </c:spPr>
          <c:invertIfNegative val="0"/>
          <c:val>
            <c:numRef>
              <c:f>'หมวด 6'!$V$43</c:f>
              <c:numCache>
                <c:formatCode>0</c:formatCode>
                <c:ptCount val="1"/>
                <c:pt idx="0">
                  <c:v>0</c:v>
                </c:pt>
              </c:numCache>
            </c:numRef>
          </c:val>
          <c:extLst>
            <c:ext xmlns:c16="http://schemas.microsoft.com/office/drawing/2014/chart" uri="{C3380CC4-5D6E-409C-BE32-E72D297353CC}">
              <c16:uniqueId val="{00000003-8743-EA4A-A0C5-BCF7425D9A4D}"/>
            </c:ext>
          </c:extLst>
        </c:ser>
        <c:ser>
          <c:idx val="2"/>
          <c:order val="2"/>
          <c:spPr>
            <a:solidFill>
              <a:srgbClr val="00B0F0"/>
            </a:solidFill>
            <a:ln>
              <a:noFill/>
            </a:ln>
            <a:effectLst/>
          </c:spPr>
          <c:invertIfNegative val="0"/>
          <c:val>
            <c:numRef>
              <c:f>'หมวด 6'!$W$43</c:f>
              <c:numCache>
                <c:formatCode>0</c:formatCode>
                <c:ptCount val="1"/>
                <c:pt idx="0">
                  <c:v>0</c:v>
                </c:pt>
              </c:numCache>
            </c:numRef>
          </c:val>
          <c:extLst>
            <c:ext xmlns:c16="http://schemas.microsoft.com/office/drawing/2014/chart" uri="{C3380CC4-5D6E-409C-BE32-E72D297353CC}">
              <c16:uniqueId val="{00000004-8743-EA4A-A0C5-BCF7425D9A4D}"/>
            </c:ext>
          </c:extLst>
        </c:ser>
        <c:dLbls>
          <c:showLegendKey val="0"/>
          <c:showVal val="0"/>
          <c:showCatName val="0"/>
          <c:showSerName val="0"/>
          <c:showPercent val="0"/>
          <c:showBubbleSize val="0"/>
        </c:dLbls>
        <c:gapWidth val="150"/>
        <c:overlap val="100"/>
        <c:axId val="1309151679"/>
        <c:axId val="1309562271"/>
      </c:barChart>
      <c:catAx>
        <c:axId val="1309151679"/>
        <c:scaling>
          <c:orientation val="minMax"/>
        </c:scaling>
        <c:delete val="1"/>
        <c:axPos val="b"/>
        <c:majorTickMark val="none"/>
        <c:minorTickMark val="none"/>
        <c:tickLblPos val="nextTo"/>
        <c:crossAx val="1309562271"/>
        <c:crosses val="autoZero"/>
        <c:auto val="1"/>
        <c:lblAlgn val="ctr"/>
        <c:lblOffset val="100"/>
        <c:noMultiLvlLbl val="0"/>
      </c:catAx>
      <c:valAx>
        <c:axId val="1309562271"/>
        <c:scaling>
          <c:orientation val="minMax"/>
          <c:max val="5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TH"/>
          </a:p>
        </c:txPr>
        <c:crossAx val="1309151679"/>
        <c:crosses val="autoZero"/>
        <c:crossBetween val="between"/>
        <c:majorUnit val="100"/>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TH"/>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h-TH"/>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spPr>
            <a:solidFill>
              <a:srgbClr val="FFC000"/>
            </a:solidFill>
            <a:ln>
              <a:noFill/>
            </a:ln>
            <a:effectLst/>
          </c:spPr>
          <c:invertIfNegative val="0"/>
          <c:val>
            <c:numRef>
              <c:f>'หมวด 6'!$U$78</c:f>
              <c:numCache>
                <c:formatCode>0</c:formatCode>
                <c:ptCount val="1"/>
                <c:pt idx="0">
                  <c:v>0</c:v>
                </c:pt>
              </c:numCache>
            </c:numRef>
          </c:val>
          <c:extLst>
            <c:ext xmlns:c16="http://schemas.microsoft.com/office/drawing/2014/chart" uri="{C3380CC4-5D6E-409C-BE32-E72D297353CC}">
              <c16:uniqueId val="{00000002-CD76-E04A-8D4F-C73B7477AAF0}"/>
            </c:ext>
          </c:extLst>
        </c:ser>
        <c:ser>
          <c:idx val="1"/>
          <c:order val="1"/>
          <c:spPr>
            <a:solidFill>
              <a:srgbClr val="92D050"/>
            </a:solidFill>
            <a:ln>
              <a:noFill/>
            </a:ln>
            <a:effectLst/>
          </c:spPr>
          <c:invertIfNegative val="0"/>
          <c:val>
            <c:numRef>
              <c:f>'หมวด 6'!$V$78</c:f>
              <c:numCache>
                <c:formatCode>0</c:formatCode>
                <c:ptCount val="1"/>
                <c:pt idx="0">
                  <c:v>0</c:v>
                </c:pt>
              </c:numCache>
            </c:numRef>
          </c:val>
          <c:extLst>
            <c:ext xmlns:c16="http://schemas.microsoft.com/office/drawing/2014/chart" uri="{C3380CC4-5D6E-409C-BE32-E72D297353CC}">
              <c16:uniqueId val="{00000003-CD76-E04A-8D4F-C73B7477AAF0}"/>
            </c:ext>
          </c:extLst>
        </c:ser>
        <c:ser>
          <c:idx val="2"/>
          <c:order val="2"/>
          <c:spPr>
            <a:solidFill>
              <a:srgbClr val="00B0F0"/>
            </a:solidFill>
            <a:ln>
              <a:noFill/>
            </a:ln>
            <a:effectLst/>
          </c:spPr>
          <c:invertIfNegative val="0"/>
          <c:val>
            <c:numRef>
              <c:f>'หมวด 6'!$W$78</c:f>
              <c:numCache>
                <c:formatCode>0</c:formatCode>
                <c:ptCount val="1"/>
                <c:pt idx="0">
                  <c:v>0</c:v>
                </c:pt>
              </c:numCache>
            </c:numRef>
          </c:val>
          <c:extLst>
            <c:ext xmlns:c16="http://schemas.microsoft.com/office/drawing/2014/chart" uri="{C3380CC4-5D6E-409C-BE32-E72D297353CC}">
              <c16:uniqueId val="{00000004-CD76-E04A-8D4F-C73B7477AAF0}"/>
            </c:ext>
          </c:extLst>
        </c:ser>
        <c:dLbls>
          <c:showLegendKey val="0"/>
          <c:showVal val="0"/>
          <c:showCatName val="0"/>
          <c:showSerName val="0"/>
          <c:showPercent val="0"/>
          <c:showBubbleSize val="0"/>
        </c:dLbls>
        <c:gapWidth val="150"/>
        <c:overlap val="100"/>
        <c:axId val="1309151679"/>
        <c:axId val="1309562271"/>
      </c:barChart>
      <c:catAx>
        <c:axId val="1309151679"/>
        <c:scaling>
          <c:orientation val="minMax"/>
        </c:scaling>
        <c:delete val="1"/>
        <c:axPos val="b"/>
        <c:majorTickMark val="none"/>
        <c:minorTickMark val="none"/>
        <c:tickLblPos val="nextTo"/>
        <c:crossAx val="1309562271"/>
        <c:crosses val="autoZero"/>
        <c:auto val="1"/>
        <c:lblAlgn val="ctr"/>
        <c:lblOffset val="100"/>
        <c:noMultiLvlLbl val="0"/>
      </c:catAx>
      <c:valAx>
        <c:axId val="1309562271"/>
        <c:scaling>
          <c:orientation val="minMax"/>
          <c:max val="5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TH"/>
          </a:p>
        </c:txPr>
        <c:crossAx val="1309151679"/>
        <c:crosses val="autoZero"/>
        <c:crossBetween val="between"/>
        <c:majorUnit val="100"/>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TH"/>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h-TH"/>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spPr>
            <a:solidFill>
              <a:srgbClr val="FFC000"/>
            </a:solidFill>
            <a:ln>
              <a:noFill/>
            </a:ln>
            <a:effectLst/>
          </c:spPr>
          <c:invertIfNegative val="0"/>
          <c:val>
            <c:numRef>
              <c:f>'หมวด 6'!$U$129</c:f>
              <c:numCache>
                <c:formatCode>0</c:formatCode>
                <c:ptCount val="1"/>
                <c:pt idx="0">
                  <c:v>0</c:v>
                </c:pt>
              </c:numCache>
            </c:numRef>
          </c:val>
          <c:extLst>
            <c:ext xmlns:c16="http://schemas.microsoft.com/office/drawing/2014/chart" uri="{C3380CC4-5D6E-409C-BE32-E72D297353CC}">
              <c16:uniqueId val="{00000002-420B-F943-ADE4-D7520C133BE3}"/>
            </c:ext>
          </c:extLst>
        </c:ser>
        <c:ser>
          <c:idx val="1"/>
          <c:order val="1"/>
          <c:spPr>
            <a:solidFill>
              <a:srgbClr val="92D050"/>
            </a:solidFill>
            <a:ln>
              <a:noFill/>
            </a:ln>
            <a:effectLst/>
          </c:spPr>
          <c:invertIfNegative val="0"/>
          <c:val>
            <c:numRef>
              <c:f>'หมวด 6'!$V$129</c:f>
              <c:numCache>
                <c:formatCode>0</c:formatCode>
                <c:ptCount val="1"/>
                <c:pt idx="0">
                  <c:v>0</c:v>
                </c:pt>
              </c:numCache>
            </c:numRef>
          </c:val>
          <c:extLst>
            <c:ext xmlns:c16="http://schemas.microsoft.com/office/drawing/2014/chart" uri="{C3380CC4-5D6E-409C-BE32-E72D297353CC}">
              <c16:uniqueId val="{00000003-420B-F943-ADE4-D7520C133BE3}"/>
            </c:ext>
          </c:extLst>
        </c:ser>
        <c:ser>
          <c:idx val="2"/>
          <c:order val="2"/>
          <c:spPr>
            <a:solidFill>
              <a:srgbClr val="00B0F0"/>
            </a:solidFill>
            <a:ln>
              <a:noFill/>
            </a:ln>
            <a:effectLst/>
          </c:spPr>
          <c:invertIfNegative val="0"/>
          <c:val>
            <c:numRef>
              <c:f>'หมวด 6'!$W$129</c:f>
              <c:numCache>
                <c:formatCode>0</c:formatCode>
                <c:ptCount val="1"/>
                <c:pt idx="0">
                  <c:v>0</c:v>
                </c:pt>
              </c:numCache>
            </c:numRef>
          </c:val>
          <c:extLst>
            <c:ext xmlns:c16="http://schemas.microsoft.com/office/drawing/2014/chart" uri="{C3380CC4-5D6E-409C-BE32-E72D297353CC}">
              <c16:uniqueId val="{00000004-420B-F943-ADE4-D7520C133BE3}"/>
            </c:ext>
          </c:extLst>
        </c:ser>
        <c:dLbls>
          <c:showLegendKey val="0"/>
          <c:showVal val="0"/>
          <c:showCatName val="0"/>
          <c:showSerName val="0"/>
          <c:showPercent val="0"/>
          <c:showBubbleSize val="0"/>
        </c:dLbls>
        <c:gapWidth val="150"/>
        <c:overlap val="100"/>
        <c:axId val="1309151679"/>
        <c:axId val="1309562271"/>
      </c:barChart>
      <c:catAx>
        <c:axId val="1309151679"/>
        <c:scaling>
          <c:orientation val="minMax"/>
        </c:scaling>
        <c:delete val="1"/>
        <c:axPos val="b"/>
        <c:majorTickMark val="none"/>
        <c:minorTickMark val="none"/>
        <c:tickLblPos val="nextTo"/>
        <c:crossAx val="1309562271"/>
        <c:crosses val="autoZero"/>
        <c:auto val="1"/>
        <c:lblAlgn val="ctr"/>
        <c:lblOffset val="100"/>
        <c:noMultiLvlLbl val="0"/>
      </c:catAx>
      <c:valAx>
        <c:axId val="1309562271"/>
        <c:scaling>
          <c:orientation val="minMax"/>
          <c:max val="5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TH"/>
          </a:p>
        </c:txPr>
        <c:crossAx val="1309151679"/>
        <c:crosses val="autoZero"/>
        <c:crossBetween val="between"/>
        <c:majorUnit val="100"/>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TH"/>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h-TH"/>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87829831814087E-2"/>
          <c:y val="0.17702411018410377"/>
          <c:w val="0.90227776968946394"/>
          <c:h val="0.42633953581040046"/>
        </c:manualLayout>
      </c:layout>
      <c:barChart>
        <c:barDir val="col"/>
        <c:grouping val="clustered"/>
        <c:varyColors val="0"/>
        <c:ser>
          <c:idx val="4"/>
          <c:order val="0"/>
          <c:tx>
            <c:strRef>
              <c:f>กราฟสรุปผลการประเมิน!$P$2</c:f>
              <c:strCache>
                <c:ptCount val="1"/>
              </c:strCache>
            </c:strRef>
          </c:tx>
          <c:spPr>
            <a:solidFill>
              <a:srgbClr val="FF0000"/>
            </a:solidFill>
          </c:spPr>
          <c:invertIfNegative val="0"/>
          <c:dPt>
            <c:idx val="6"/>
            <c:invertIfNegative val="0"/>
            <c:bubble3D val="0"/>
            <c:spPr>
              <a:solidFill>
                <a:srgbClr val="FF0000"/>
              </a:solidFill>
              <a:ln>
                <a:solidFill>
                  <a:schemeClr val="bg1">
                    <a:lumMod val="65000"/>
                  </a:schemeClr>
                </a:solidFill>
              </a:ln>
            </c:spPr>
            <c:extLst>
              <c:ext xmlns:c16="http://schemas.microsoft.com/office/drawing/2014/chart" uri="{C3380CC4-5D6E-409C-BE32-E72D297353CC}">
                <c16:uniqueId val="{00000000-4744-6E48-B3DD-34B86A412341}"/>
              </c:ext>
            </c:extLst>
          </c:dPt>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กราฟสรุปผลการประเมิน!$N$4,กราฟสรุปผลการประเมิน!$N$8,กราฟสรุปผลการประเมิน!$N$12,กราฟสรุปผลการประเมิน!$N$18,กราฟสรุปผลการประเมิน!$N$22,กราฟสรุปผลการประเมิน!$N$26,กราฟสรุปผลการประเมิน!$N$30)</c:f>
              <c:strCache>
                <c:ptCount val="7"/>
                <c:pt idx="0">
                  <c:v>หมวด 1 การนำองค์การ</c:v>
                </c:pt>
                <c:pt idx="1">
                  <c:v>หมวด 2 การวางแผนเชิงยุทธศาสตร์</c:v>
                </c:pt>
                <c:pt idx="2">
                  <c:v>หมวด 3 การให้ความสำคัญกับผู้รับบริการและผู้มีส่วนได้ส่วนเสีย</c:v>
                </c:pt>
                <c:pt idx="3">
                  <c:v>หมวด 4 การวัด การวิเคราะห์ และการจัดการความรู้</c:v>
                </c:pt>
                <c:pt idx="4">
                  <c:v>หมวด 5 การมุ่งเน้นบุคลากร</c:v>
                </c:pt>
                <c:pt idx="5">
                  <c:v>หมวด 6 การมุ่งเน้นระบบปฏิบัติการ</c:v>
                </c:pt>
                <c:pt idx="6">
                  <c:v>หมวด 7 ผลลัพธ์การดำเนินงาน</c:v>
                </c:pt>
              </c:strCache>
            </c:strRef>
          </c:cat>
          <c:val>
            <c:numRef>
              <c:f>(กราฟสรุปผลการประเมิน!$P$4,กราฟสรุปผลการประเมิน!$P$8,กราฟสรุปผลการประเมิน!$P$12,กราฟสรุปผลการประเมิน!$P$18,กราฟสรุปผลการประเมิน!$P$22,กราฟสรุปผลการประเมิน!$P$26,กราฟสรุปผลการประเมิน!$P$30)</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C-6C0C-7C46-A8B6-6F76DE4F2274}"/>
            </c:ext>
          </c:extLst>
        </c:ser>
        <c:ser>
          <c:idx val="5"/>
          <c:order val="1"/>
          <c:tx>
            <c:strRef>
              <c:f>กราฟสรุปผลการประเมิน!$R$2</c:f>
              <c:strCache>
                <c:ptCount val="1"/>
                <c:pt idx="0">
                  <c:v>Basic</c:v>
                </c:pt>
              </c:strCache>
            </c:strRef>
          </c:tx>
          <c:spPr>
            <a:solidFill>
              <a:srgbClr val="FFC000"/>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กราฟสรุปผลการประเมิน!$N$4,กราฟสรุปผลการประเมิน!$N$8,กราฟสรุปผลการประเมิน!$N$12,กราฟสรุปผลการประเมิน!$N$18,กราฟสรุปผลการประเมิน!$N$22,กราฟสรุปผลการประเมิน!$N$26,กราฟสรุปผลการประเมิน!$N$30)</c:f>
              <c:strCache>
                <c:ptCount val="7"/>
                <c:pt idx="0">
                  <c:v>หมวด 1 การนำองค์การ</c:v>
                </c:pt>
                <c:pt idx="1">
                  <c:v>หมวด 2 การวางแผนเชิงยุทธศาสตร์</c:v>
                </c:pt>
                <c:pt idx="2">
                  <c:v>หมวด 3 การให้ความสำคัญกับผู้รับบริการและผู้มีส่วนได้ส่วนเสีย</c:v>
                </c:pt>
                <c:pt idx="3">
                  <c:v>หมวด 4 การวัด การวิเคราะห์ และการจัดการความรู้</c:v>
                </c:pt>
                <c:pt idx="4">
                  <c:v>หมวด 5 การมุ่งเน้นบุคลากร</c:v>
                </c:pt>
                <c:pt idx="5">
                  <c:v>หมวด 6 การมุ่งเน้นระบบปฏิบัติการ</c:v>
                </c:pt>
                <c:pt idx="6">
                  <c:v>หมวด 7 ผลลัพธ์การดำเนินงาน</c:v>
                </c:pt>
              </c:strCache>
            </c:strRef>
          </c:cat>
          <c:val>
            <c:numRef>
              <c:f>(กราฟสรุปผลการประเมิน!$R$4,กราฟสรุปผลการประเมิน!$R$8,กราฟสรุปผลการประเมิน!$R$12,กราฟสรุปผลการประเมิน!$R$18,กราฟสรุปผลการประเมิน!$R$22,กราฟสรุปผลการประเมิน!$R$26,กราฟสรุปผลการประเมิน!$R$30)</c:f>
              <c:numCache>
                <c:formatCode>0</c:formatCode>
                <c:ptCount val="7"/>
                <c:pt idx="0">
                  <c:v>#N/A</c:v>
                </c:pt>
                <c:pt idx="1">
                  <c:v>#N/A</c:v>
                </c:pt>
                <c:pt idx="2">
                  <c:v>#N/A</c:v>
                </c:pt>
                <c:pt idx="3">
                  <c:v>#N/A</c:v>
                </c:pt>
                <c:pt idx="4">
                  <c:v>#N/A</c:v>
                </c:pt>
                <c:pt idx="5">
                  <c:v>#N/A</c:v>
                </c:pt>
                <c:pt idx="6">
                  <c:v>#N/A</c:v>
                </c:pt>
              </c:numCache>
            </c:numRef>
          </c:val>
          <c:extLst>
            <c:ext xmlns:c16="http://schemas.microsoft.com/office/drawing/2014/chart" uri="{C3380CC4-5D6E-409C-BE32-E72D297353CC}">
              <c16:uniqueId val="{0000000D-6C0C-7C46-A8B6-6F76DE4F2274}"/>
            </c:ext>
          </c:extLst>
        </c:ser>
        <c:ser>
          <c:idx val="6"/>
          <c:order val="2"/>
          <c:tx>
            <c:strRef>
              <c:f>กราฟสรุปผลการประเมิน!$S$2</c:f>
              <c:strCache>
                <c:ptCount val="1"/>
                <c:pt idx="0">
                  <c:v>Advance</c:v>
                </c:pt>
              </c:strCache>
            </c:strRef>
          </c:tx>
          <c:spPr>
            <a:solidFill>
              <a:srgbClr val="92D050"/>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กราฟสรุปผลการประเมิน!$N$4,กราฟสรุปผลการประเมิน!$N$8,กราฟสรุปผลการประเมิน!$N$12,กราฟสรุปผลการประเมิน!$N$18,กราฟสรุปผลการประเมิน!$N$22,กราฟสรุปผลการประเมิน!$N$26,กราฟสรุปผลการประเมิน!$N$30)</c:f>
              <c:strCache>
                <c:ptCount val="7"/>
                <c:pt idx="0">
                  <c:v>หมวด 1 การนำองค์การ</c:v>
                </c:pt>
                <c:pt idx="1">
                  <c:v>หมวด 2 การวางแผนเชิงยุทธศาสตร์</c:v>
                </c:pt>
                <c:pt idx="2">
                  <c:v>หมวด 3 การให้ความสำคัญกับผู้รับบริการและผู้มีส่วนได้ส่วนเสีย</c:v>
                </c:pt>
                <c:pt idx="3">
                  <c:v>หมวด 4 การวัด การวิเคราะห์ และการจัดการความรู้</c:v>
                </c:pt>
                <c:pt idx="4">
                  <c:v>หมวด 5 การมุ่งเน้นบุคลากร</c:v>
                </c:pt>
                <c:pt idx="5">
                  <c:v>หมวด 6 การมุ่งเน้นระบบปฏิบัติการ</c:v>
                </c:pt>
                <c:pt idx="6">
                  <c:v>หมวด 7 ผลลัพธ์การดำเนินงาน</c:v>
                </c:pt>
              </c:strCache>
            </c:strRef>
          </c:cat>
          <c:val>
            <c:numRef>
              <c:f>(กราฟสรุปผลการประเมิน!$S$4,กราฟสรุปผลการประเมิน!$S$8,กราฟสรุปผลการประเมิน!$S$12,กราฟสรุปผลการประเมิน!$S$18,กราฟสรุปผลการประเมิน!$S$22,กราฟสรุปผลการประเมิน!$S$26,กราฟสรุปผลการประเมิน!$S$30)</c:f>
              <c:numCache>
                <c:formatCode>0</c:formatCode>
                <c:ptCount val="7"/>
                <c:pt idx="0">
                  <c:v>#N/A</c:v>
                </c:pt>
                <c:pt idx="1">
                  <c:v>#N/A</c:v>
                </c:pt>
                <c:pt idx="2">
                  <c:v>#N/A</c:v>
                </c:pt>
                <c:pt idx="3">
                  <c:v>#N/A</c:v>
                </c:pt>
                <c:pt idx="4">
                  <c:v>#N/A</c:v>
                </c:pt>
                <c:pt idx="5">
                  <c:v>#N/A</c:v>
                </c:pt>
                <c:pt idx="6">
                  <c:v>#N/A</c:v>
                </c:pt>
              </c:numCache>
            </c:numRef>
          </c:val>
          <c:extLst>
            <c:ext xmlns:c16="http://schemas.microsoft.com/office/drawing/2014/chart" uri="{C3380CC4-5D6E-409C-BE32-E72D297353CC}">
              <c16:uniqueId val="{0000000E-6C0C-7C46-A8B6-6F76DE4F2274}"/>
            </c:ext>
          </c:extLst>
        </c:ser>
        <c:ser>
          <c:idx val="7"/>
          <c:order val="3"/>
          <c:tx>
            <c:strRef>
              <c:f>กราฟสรุปผลการประเมิน!$T$2</c:f>
              <c:strCache>
                <c:ptCount val="1"/>
                <c:pt idx="0">
                  <c:v>Sig</c:v>
                </c:pt>
              </c:strCache>
            </c:strRef>
          </c:tx>
          <c:spPr>
            <a:solidFill>
              <a:srgbClr val="0070C0"/>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กราฟสรุปผลการประเมิน!$N$4,กราฟสรุปผลการประเมิน!$N$8,กราฟสรุปผลการประเมิน!$N$12,กราฟสรุปผลการประเมิน!$N$18,กราฟสรุปผลการประเมิน!$N$22,กราฟสรุปผลการประเมิน!$N$26,กราฟสรุปผลการประเมิน!$N$30)</c:f>
              <c:strCache>
                <c:ptCount val="7"/>
                <c:pt idx="0">
                  <c:v>หมวด 1 การนำองค์การ</c:v>
                </c:pt>
                <c:pt idx="1">
                  <c:v>หมวด 2 การวางแผนเชิงยุทธศาสตร์</c:v>
                </c:pt>
                <c:pt idx="2">
                  <c:v>หมวด 3 การให้ความสำคัญกับผู้รับบริการและผู้มีส่วนได้ส่วนเสีย</c:v>
                </c:pt>
                <c:pt idx="3">
                  <c:v>หมวด 4 การวัด การวิเคราะห์ และการจัดการความรู้</c:v>
                </c:pt>
                <c:pt idx="4">
                  <c:v>หมวด 5 การมุ่งเน้นบุคลากร</c:v>
                </c:pt>
                <c:pt idx="5">
                  <c:v>หมวด 6 การมุ่งเน้นระบบปฏิบัติการ</c:v>
                </c:pt>
                <c:pt idx="6">
                  <c:v>หมวด 7 ผลลัพธ์การดำเนินงาน</c:v>
                </c:pt>
              </c:strCache>
            </c:strRef>
          </c:cat>
          <c:val>
            <c:numRef>
              <c:f>(กราฟสรุปผลการประเมิน!$T$4,กราฟสรุปผลการประเมิน!$T$8,กราฟสรุปผลการประเมิน!$T$12,กราฟสรุปผลการประเมิน!$T$18,กราฟสรุปผลการประเมิน!$T$22,กราฟสรุปผลการประเมิน!$T$26,กราฟสรุปผลการประเมิน!$T$30)</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F-6C0C-7C46-A8B6-6F76DE4F2274}"/>
            </c:ext>
          </c:extLst>
        </c:ser>
        <c:ser>
          <c:idx val="0"/>
          <c:order val="4"/>
          <c:tx>
            <c:strRef>
              <c:f>กราฟสรุปผลการประเมิน!$Q$2</c:f>
              <c:strCache>
                <c:ptCount val="1"/>
                <c:pt idx="0">
                  <c:v>Fail</c:v>
                </c:pt>
              </c:strCache>
            </c:strRef>
          </c:tx>
          <c:spPr>
            <a:solidFill>
              <a:srgbClr val="FF0000"/>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กราฟสรุปผลการประเมิน!$N$4,กราฟสรุปผลการประเมิน!$N$8,กราฟสรุปผลการประเมิน!$N$12,กราฟสรุปผลการประเมิน!$N$18,กราฟสรุปผลการประเมิน!$N$22,กราฟสรุปผลการประเมิน!$N$26,กราฟสรุปผลการประเมิน!$N$30)</c:f>
              <c:strCache>
                <c:ptCount val="7"/>
                <c:pt idx="0">
                  <c:v>หมวด 1 การนำองค์การ</c:v>
                </c:pt>
                <c:pt idx="1">
                  <c:v>หมวด 2 การวางแผนเชิงยุทธศาสตร์</c:v>
                </c:pt>
                <c:pt idx="2">
                  <c:v>หมวด 3 การให้ความสำคัญกับผู้รับบริการและผู้มีส่วนได้ส่วนเสีย</c:v>
                </c:pt>
                <c:pt idx="3">
                  <c:v>หมวด 4 การวัด การวิเคราะห์ และการจัดการความรู้</c:v>
                </c:pt>
                <c:pt idx="4">
                  <c:v>หมวด 5 การมุ่งเน้นบุคลากร</c:v>
                </c:pt>
                <c:pt idx="5">
                  <c:v>หมวด 6 การมุ่งเน้นระบบปฏิบัติการ</c:v>
                </c:pt>
                <c:pt idx="6">
                  <c:v>หมวด 7 ผลลัพธ์การดำเนินงาน</c:v>
                </c:pt>
              </c:strCache>
            </c:strRef>
          </c:cat>
          <c:val>
            <c:numRef>
              <c:f>(กราฟสรุปผลการประเมิน!$Q$4,กราฟสรุปผลการประเมิน!$Q$8,กราฟสรุปผลการประเมิน!$Q$12,กราฟสรุปผลการประเมิน!$Q$18,กราฟสรุปผลการประเมิน!$Q$22,กราฟสรุปผลการประเมิน!$Q$26,กราฟสรุปผลการประเมิน!$Q$30)</c:f>
              <c:numCache>
                <c:formatCode>0</c:formatCode>
                <c:ptCount val="7"/>
                <c:pt idx="0">
                  <c:v>#N/A</c:v>
                </c:pt>
                <c:pt idx="1">
                  <c:v>#N/A</c:v>
                </c:pt>
                <c:pt idx="2">
                  <c:v>#N/A</c:v>
                </c:pt>
                <c:pt idx="3">
                  <c:v>#N/A</c:v>
                </c:pt>
                <c:pt idx="4">
                  <c:v>#N/A</c:v>
                </c:pt>
                <c:pt idx="5">
                  <c:v>#N/A</c:v>
                </c:pt>
                <c:pt idx="6">
                  <c:v>#N/A</c:v>
                </c:pt>
              </c:numCache>
            </c:numRef>
          </c:val>
          <c:extLst>
            <c:ext xmlns:c16="http://schemas.microsoft.com/office/drawing/2014/chart" uri="{C3380CC4-5D6E-409C-BE32-E72D297353CC}">
              <c16:uniqueId val="{00000005-6C0C-7C46-A8B6-6F76DE4F2274}"/>
            </c:ext>
          </c:extLst>
        </c:ser>
        <c:dLbls>
          <c:showLegendKey val="0"/>
          <c:showVal val="0"/>
          <c:showCatName val="0"/>
          <c:showSerName val="0"/>
          <c:showPercent val="0"/>
          <c:showBubbleSize val="0"/>
        </c:dLbls>
        <c:gapWidth val="73"/>
        <c:overlap val="100"/>
        <c:axId val="201473408"/>
        <c:axId val="201845056"/>
      </c:barChart>
      <c:catAx>
        <c:axId val="201473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700"/>
            </a:pPr>
            <a:endParaRPr lang="en-TH"/>
          </a:p>
        </c:txPr>
        <c:crossAx val="201845056"/>
        <c:crosses val="autoZero"/>
        <c:auto val="1"/>
        <c:lblAlgn val="ctr"/>
        <c:lblOffset val="100"/>
        <c:noMultiLvlLbl val="0"/>
      </c:catAx>
      <c:valAx>
        <c:axId val="201845056"/>
        <c:scaling>
          <c:orientation val="minMax"/>
          <c:max val="500"/>
        </c:scaling>
        <c:delete val="0"/>
        <c:axPos val="l"/>
        <c:majorGridlines>
          <c:spPr>
            <a:ln w="9525" cap="flat" cmpd="sng" algn="ctr">
              <a:solidFill>
                <a:schemeClr val="bg1">
                  <a:lumMod val="9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900"/>
            </a:pPr>
            <a:endParaRPr lang="en-TH"/>
          </a:p>
        </c:txPr>
        <c:crossAx val="201473408"/>
        <c:crosses val="autoZero"/>
        <c:crossBetween val="between"/>
        <c:majorUnit val="100"/>
      </c:valAx>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ln w="31750">
      <a:solidFill>
        <a:schemeClr val="bg1">
          <a:lumMod val="75000"/>
        </a:schemeClr>
      </a:solidFill>
    </a:ln>
  </c:spPr>
  <c:txPr>
    <a:bodyPr/>
    <a:lstStyle/>
    <a:p>
      <a:pPr>
        <a:defRPr>
          <a:latin typeface="Prompt" pitchFamily="2" charset="-34"/>
          <a:cs typeface="Prompt" pitchFamily="2" charset="-34"/>
        </a:defRPr>
      </a:pPr>
      <a:endParaRPr lang="en-TH"/>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h-TH"/>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spPr>
            <a:solidFill>
              <a:srgbClr val="FFC000"/>
            </a:solidFill>
            <a:ln>
              <a:noFill/>
            </a:ln>
            <a:effectLst/>
          </c:spPr>
          <c:invertIfNegative val="0"/>
          <c:val>
            <c:numRef>
              <c:f>'หมวด 1 '!$U$88</c:f>
              <c:numCache>
                <c:formatCode>0</c:formatCode>
                <c:ptCount val="1"/>
                <c:pt idx="0">
                  <c:v>0</c:v>
                </c:pt>
              </c:numCache>
            </c:numRef>
          </c:val>
          <c:extLst>
            <c:ext xmlns:c16="http://schemas.microsoft.com/office/drawing/2014/chart" uri="{C3380CC4-5D6E-409C-BE32-E72D297353CC}">
              <c16:uniqueId val="{00000002-9767-8B44-AFD0-B92CDA65605F}"/>
            </c:ext>
          </c:extLst>
        </c:ser>
        <c:ser>
          <c:idx val="1"/>
          <c:order val="1"/>
          <c:spPr>
            <a:solidFill>
              <a:srgbClr val="92D050"/>
            </a:solidFill>
            <a:ln>
              <a:noFill/>
            </a:ln>
            <a:effectLst/>
          </c:spPr>
          <c:invertIfNegative val="0"/>
          <c:val>
            <c:numRef>
              <c:f>'หมวด 1 '!$V$88</c:f>
              <c:numCache>
                <c:formatCode>0</c:formatCode>
                <c:ptCount val="1"/>
                <c:pt idx="0">
                  <c:v>0</c:v>
                </c:pt>
              </c:numCache>
            </c:numRef>
          </c:val>
          <c:extLst>
            <c:ext xmlns:c16="http://schemas.microsoft.com/office/drawing/2014/chart" uri="{C3380CC4-5D6E-409C-BE32-E72D297353CC}">
              <c16:uniqueId val="{00000003-9767-8B44-AFD0-B92CDA65605F}"/>
            </c:ext>
          </c:extLst>
        </c:ser>
        <c:ser>
          <c:idx val="2"/>
          <c:order val="2"/>
          <c:spPr>
            <a:solidFill>
              <a:srgbClr val="00B0F0"/>
            </a:solidFill>
            <a:ln>
              <a:noFill/>
            </a:ln>
            <a:effectLst/>
          </c:spPr>
          <c:invertIfNegative val="0"/>
          <c:dPt>
            <c:idx val="0"/>
            <c:invertIfNegative val="0"/>
            <c:bubble3D val="0"/>
            <c:spPr>
              <a:solidFill>
                <a:srgbClr val="00B0F0"/>
              </a:solidFill>
              <a:ln>
                <a:noFill/>
              </a:ln>
              <a:effectLst/>
            </c:spPr>
            <c:extLst>
              <c:ext xmlns:c16="http://schemas.microsoft.com/office/drawing/2014/chart" uri="{C3380CC4-5D6E-409C-BE32-E72D297353CC}">
                <c16:uniqueId val="{00000005-9767-8B44-AFD0-B92CDA65605F}"/>
              </c:ext>
            </c:extLst>
          </c:dPt>
          <c:val>
            <c:numRef>
              <c:f>'หมวด 1 '!$W$88</c:f>
              <c:numCache>
                <c:formatCode>0</c:formatCode>
                <c:ptCount val="1"/>
                <c:pt idx="0">
                  <c:v>0</c:v>
                </c:pt>
              </c:numCache>
            </c:numRef>
          </c:val>
          <c:extLst>
            <c:ext xmlns:c16="http://schemas.microsoft.com/office/drawing/2014/chart" uri="{C3380CC4-5D6E-409C-BE32-E72D297353CC}">
              <c16:uniqueId val="{00000004-9767-8B44-AFD0-B92CDA65605F}"/>
            </c:ext>
          </c:extLst>
        </c:ser>
        <c:dLbls>
          <c:showLegendKey val="0"/>
          <c:showVal val="0"/>
          <c:showCatName val="0"/>
          <c:showSerName val="0"/>
          <c:showPercent val="0"/>
          <c:showBubbleSize val="0"/>
        </c:dLbls>
        <c:gapWidth val="150"/>
        <c:overlap val="100"/>
        <c:axId val="1309151679"/>
        <c:axId val="1309562271"/>
      </c:barChart>
      <c:catAx>
        <c:axId val="1309151679"/>
        <c:scaling>
          <c:orientation val="minMax"/>
        </c:scaling>
        <c:delete val="1"/>
        <c:axPos val="b"/>
        <c:majorTickMark val="none"/>
        <c:minorTickMark val="none"/>
        <c:tickLblPos val="nextTo"/>
        <c:crossAx val="1309562271"/>
        <c:crosses val="autoZero"/>
        <c:auto val="1"/>
        <c:lblAlgn val="ctr"/>
        <c:lblOffset val="100"/>
        <c:noMultiLvlLbl val="0"/>
      </c:catAx>
      <c:valAx>
        <c:axId val="1309562271"/>
        <c:scaling>
          <c:orientation val="minMax"/>
          <c:max val="5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TH"/>
          </a:p>
        </c:txPr>
        <c:crossAx val="1309151679"/>
        <c:crosses val="autoZero"/>
        <c:crossBetween val="between"/>
        <c:majorUnit val="100"/>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TH"/>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h-TH"/>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sz="800"/>
            </a:pPr>
            <a:r>
              <a:rPr lang="th-TH" sz="800"/>
              <a:t>หมวด</a:t>
            </a:r>
            <a:r>
              <a:rPr lang="th-TH" sz="800" baseline="0"/>
              <a:t> </a:t>
            </a:r>
            <a:r>
              <a:rPr lang="en-US" sz="800" baseline="0"/>
              <a:t>1</a:t>
            </a:r>
            <a:endParaRPr lang="en-US" sz="800"/>
          </a:p>
        </c:rich>
      </c:tx>
      <c:overlay val="0"/>
      <c:spPr>
        <a:noFill/>
        <a:ln>
          <a:noFill/>
        </a:ln>
        <a:effectLst/>
      </c:spPr>
    </c:title>
    <c:autoTitleDeleted val="0"/>
    <c:plotArea>
      <c:layout/>
      <c:barChart>
        <c:barDir val="col"/>
        <c:grouping val="clustered"/>
        <c:varyColors val="0"/>
        <c:ser>
          <c:idx val="8"/>
          <c:order val="0"/>
          <c:tx>
            <c:strRef>
              <c:f>กราฟสรุปผลการประเมิน!$Q$2</c:f>
              <c:strCache>
                <c:ptCount val="1"/>
                <c:pt idx="0">
                  <c:v>Fail</c:v>
                </c:pt>
              </c:strCache>
            </c:strRef>
          </c:tx>
          <c:spPr>
            <a:solidFill>
              <a:srgbClr val="FF0000"/>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กราฟสรุปผลการประเมิน!$N$5:$N$7</c:f>
              <c:numCache>
                <c:formatCode>General</c:formatCode>
                <c:ptCount val="3"/>
                <c:pt idx="0">
                  <c:v>1.1000000000000001</c:v>
                </c:pt>
                <c:pt idx="1">
                  <c:v>1.2</c:v>
                </c:pt>
                <c:pt idx="2">
                  <c:v>1.3</c:v>
                </c:pt>
              </c:numCache>
            </c:numRef>
          </c:cat>
          <c:val>
            <c:numRef>
              <c:f>กราฟสรุปผลการประเมิน!$Q$5:$Q$7</c:f>
              <c:numCache>
                <c:formatCode>0</c:formatCode>
                <c:ptCount val="3"/>
                <c:pt idx="0">
                  <c:v>#N/A</c:v>
                </c:pt>
                <c:pt idx="1">
                  <c:v>#N/A</c:v>
                </c:pt>
                <c:pt idx="2">
                  <c:v>#N/A</c:v>
                </c:pt>
              </c:numCache>
            </c:numRef>
          </c:val>
          <c:extLst>
            <c:ext xmlns:c16="http://schemas.microsoft.com/office/drawing/2014/chart" uri="{C3380CC4-5D6E-409C-BE32-E72D297353CC}">
              <c16:uniqueId val="{00000018-F814-F746-913D-8E01676BBA02}"/>
            </c:ext>
          </c:extLst>
        </c:ser>
        <c:ser>
          <c:idx val="9"/>
          <c:order val="1"/>
          <c:tx>
            <c:strRef>
              <c:f>กราฟสรุปผลการประเมิน!$R$2</c:f>
              <c:strCache>
                <c:ptCount val="1"/>
                <c:pt idx="0">
                  <c:v>Basic</c:v>
                </c:pt>
              </c:strCache>
            </c:strRef>
          </c:tx>
          <c:spPr>
            <a:solidFill>
              <a:srgbClr val="FFC000"/>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กราฟสรุปผลการประเมิน!$N$5:$N$7</c:f>
              <c:numCache>
                <c:formatCode>General</c:formatCode>
                <c:ptCount val="3"/>
                <c:pt idx="0">
                  <c:v>1.1000000000000001</c:v>
                </c:pt>
                <c:pt idx="1">
                  <c:v>1.2</c:v>
                </c:pt>
                <c:pt idx="2">
                  <c:v>1.3</c:v>
                </c:pt>
              </c:numCache>
            </c:numRef>
          </c:cat>
          <c:val>
            <c:numRef>
              <c:f>กราฟสรุปผลการประเมิน!$R$5:$R$7</c:f>
              <c:numCache>
                <c:formatCode>0</c:formatCode>
                <c:ptCount val="3"/>
                <c:pt idx="0">
                  <c:v>#N/A</c:v>
                </c:pt>
                <c:pt idx="1">
                  <c:v>#N/A</c:v>
                </c:pt>
                <c:pt idx="2">
                  <c:v>#N/A</c:v>
                </c:pt>
              </c:numCache>
            </c:numRef>
          </c:val>
          <c:extLst>
            <c:ext xmlns:c16="http://schemas.microsoft.com/office/drawing/2014/chart" uri="{C3380CC4-5D6E-409C-BE32-E72D297353CC}">
              <c16:uniqueId val="{00000019-F814-F746-913D-8E01676BBA02}"/>
            </c:ext>
          </c:extLst>
        </c:ser>
        <c:ser>
          <c:idx val="10"/>
          <c:order val="2"/>
          <c:tx>
            <c:strRef>
              <c:f>กราฟสรุปผลการประเมิน!$S$2</c:f>
              <c:strCache>
                <c:ptCount val="1"/>
                <c:pt idx="0">
                  <c:v>Advance</c:v>
                </c:pt>
              </c:strCache>
            </c:strRef>
          </c:tx>
          <c:spPr>
            <a:solidFill>
              <a:srgbClr val="92D050"/>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กราฟสรุปผลการประเมิน!$N$5:$N$7</c:f>
              <c:numCache>
                <c:formatCode>General</c:formatCode>
                <c:ptCount val="3"/>
                <c:pt idx="0">
                  <c:v>1.1000000000000001</c:v>
                </c:pt>
                <c:pt idx="1">
                  <c:v>1.2</c:v>
                </c:pt>
                <c:pt idx="2">
                  <c:v>1.3</c:v>
                </c:pt>
              </c:numCache>
            </c:numRef>
          </c:cat>
          <c:val>
            <c:numRef>
              <c:f>กราฟสรุปผลการประเมิน!$S$5:$S$7</c:f>
              <c:numCache>
                <c:formatCode>0</c:formatCode>
                <c:ptCount val="3"/>
                <c:pt idx="0">
                  <c:v>#N/A</c:v>
                </c:pt>
                <c:pt idx="1">
                  <c:v>#N/A</c:v>
                </c:pt>
                <c:pt idx="2">
                  <c:v>#N/A</c:v>
                </c:pt>
              </c:numCache>
            </c:numRef>
          </c:val>
          <c:extLst>
            <c:ext xmlns:c16="http://schemas.microsoft.com/office/drawing/2014/chart" uri="{C3380CC4-5D6E-409C-BE32-E72D297353CC}">
              <c16:uniqueId val="{0000001A-F814-F746-913D-8E01676BBA02}"/>
            </c:ext>
          </c:extLst>
        </c:ser>
        <c:ser>
          <c:idx val="11"/>
          <c:order val="3"/>
          <c:tx>
            <c:strRef>
              <c:f>กราฟสรุปผลการประเมิน!$T$2</c:f>
              <c:strCache>
                <c:ptCount val="1"/>
                <c:pt idx="0">
                  <c:v>Sig</c:v>
                </c:pt>
              </c:strCache>
            </c:strRef>
          </c:tx>
          <c:spPr>
            <a:solidFill>
              <a:srgbClr val="00B0F0"/>
            </a:solidFill>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CE-0D40-A8C3-ED014A3BE170}"/>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CE-0D40-A8C3-ED014A3BE170}"/>
                </c:ext>
              </c:extLst>
            </c:dLbl>
            <c:dLbl>
              <c:idx val="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CE-0D40-A8C3-ED014A3BE170}"/>
                </c:ext>
              </c:extLst>
            </c:dLbl>
            <c:spPr>
              <a:noFill/>
              <a:ln>
                <a:noFill/>
              </a:ln>
              <a:effectLst/>
            </c:spPr>
            <c:dLblPos val="outEnd"/>
            <c:showLegendKey val="0"/>
            <c:showVal val="0"/>
            <c:showCatName val="0"/>
            <c:showSerName val="0"/>
            <c:showPercent val="0"/>
            <c:showBubbleSize val="0"/>
            <c:extLst>
              <c:ext xmlns:c15="http://schemas.microsoft.com/office/drawing/2012/chart" uri="{CE6537A1-D6FC-4f65-9D91-7224C49458BB}">
                <c15:showLeaderLines val="1"/>
              </c:ext>
            </c:extLst>
          </c:dLbls>
          <c:cat>
            <c:numRef>
              <c:f>กราฟสรุปผลการประเมิน!$N$5:$N$7</c:f>
              <c:numCache>
                <c:formatCode>General</c:formatCode>
                <c:ptCount val="3"/>
                <c:pt idx="0">
                  <c:v>1.1000000000000001</c:v>
                </c:pt>
                <c:pt idx="1">
                  <c:v>1.2</c:v>
                </c:pt>
                <c:pt idx="2">
                  <c:v>1.3</c:v>
                </c:pt>
              </c:numCache>
            </c:numRef>
          </c:cat>
          <c:val>
            <c:numRef>
              <c:f>กราฟสรุปผลการประเมิน!$T$5:$T$7</c:f>
              <c:numCache>
                <c:formatCode>0</c:formatCode>
                <c:ptCount val="3"/>
                <c:pt idx="0">
                  <c:v>0</c:v>
                </c:pt>
                <c:pt idx="1">
                  <c:v>0</c:v>
                </c:pt>
                <c:pt idx="2">
                  <c:v>0</c:v>
                </c:pt>
              </c:numCache>
            </c:numRef>
          </c:val>
          <c:extLst>
            <c:ext xmlns:c16="http://schemas.microsoft.com/office/drawing/2014/chart" uri="{C3380CC4-5D6E-409C-BE32-E72D297353CC}">
              <c16:uniqueId val="{0000001B-F814-F746-913D-8E01676BBA02}"/>
            </c:ext>
          </c:extLst>
        </c:ser>
        <c:dLbls>
          <c:dLblPos val="outEnd"/>
          <c:showLegendKey val="0"/>
          <c:showVal val="1"/>
          <c:showCatName val="0"/>
          <c:showSerName val="0"/>
          <c:showPercent val="0"/>
          <c:showBubbleSize val="0"/>
        </c:dLbls>
        <c:gapWidth val="73"/>
        <c:overlap val="100"/>
        <c:axId val="201473408"/>
        <c:axId val="201845056"/>
      </c:barChart>
      <c:catAx>
        <c:axId val="20147340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TH"/>
          </a:p>
        </c:txPr>
        <c:crossAx val="201845056"/>
        <c:crosses val="autoZero"/>
        <c:auto val="1"/>
        <c:lblAlgn val="ctr"/>
        <c:lblOffset val="100"/>
        <c:noMultiLvlLbl val="0"/>
      </c:catAx>
      <c:valAx>
        <c:axId val="201845056"/>
        <c:scaling>
          <c:orientation val="minMax"/>
          <c:max val="500"/>
        </c:scaling>
        <c:delete val="0"/>
        <c:axPos val="l"/>
        <c:majorGridlines>
          <c:spPr>
            <a:ln w="9525" cap="flat" cmpd="sng" algn="ctr">
              <a:solidFill>
                <a:schemeClr val="bg1">
                  <a:lumMod val="9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600"/>
            </a:pPr>
            <a:endParaRPr lang="en-TH"/>
          </a:p>
        </c:txPr>
        <c:crossAx val="201473408"/>
        <c:crosses val="autoZero"/>
        <c:crossBetween val="between"/>
        <c:majorUnit val="100"/>
      </c:valAx>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ln>
      <a:noFill/>
    </a:ln>
  </c:spPr>
  <c:txPr>
    <a:bodyPr/>
    <a:lstStyle/>
    <a:p>
      <a:pPr>
        <a:defRPr sz="700">
          <a:latin typeface="Prompt" pitchFamily="2" charset="-34"/>
          <a:cs typeface="Prompt" pitchFamily="2" charset="-34"/>
        </a:defRPr>
      </a:pPr>
      <a:endParaRPr lang="en-TH"/>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h-TH"/>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8"/>
          <c:order val="0"/>
          <c:tx>
            <c:strRef>
              <c:f>กราฟสรุปผลการประเมิน!$Q$2</c:f>
              <c:strCache>
                <c:ptCount val="1"/>
                <c:pt idx="0">
                  <c:v>Fail</c:v>
                </c:pt>
              </c:strCache>
            </c:strRef>
          </c:tx>
          <c:spPr>
            <a:solidFill>
              <a:srgbClr val="FF0000"/>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กราฟสรุปผลการประเมิน!$N$31:$N$36</c:f>
              <c:numCache>
                <c:formatCode>General</c:formatCode>
                <c:ptCount val="6"/>
                <c:pt idx="0">
                  <c:v>7.1</c:v>
                </c:pt>
                <c:pt idx="1">
                  <c:v>7.2</c:v>
                </c:pt>
                <c:pt idx="2">
                  <c:v>7.3</c:v>
                </c:pt>
                <c:pt idx="3">
                  <c:v>7.4</c:v>
                </c:pt>
                <c:pt idx="4">
                  <c:v>7.5</c:v>
                </c:pt>
                <c:pt idx="5">
                  <c:v>7.6</c:v>
                </c:pt>
              </c:numCache>
            </c:numRef>
          </c:cat>
          <c:val>
            <c:numRef>
              <c:f>กราฟสรุปผลการประเมิน!$Q$31:$Q$36</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F997-4849-A675-3FEEC8D132B3}"/>
            </c:ext>
          </c:extLst>
        </c:ser>
        <c:ser>
          <c:idx val="9"/>
          <c:order val="1"/>
          <c:tx>
            <c:strRef>
              <c:f>กราฟสรุปผลการประเมิน!$R$2</c:f>
              <c:strCache>
                <c:ptCount val="1"/>
                <c:pt idx="0">
                  <c:v>Basic</c:v>
                </c:pt>
              </c:strCache>
            </c:strRef>
          </c:tx>
          <c:spPr>
            <a:solidFill>
              <a:srgbClr val="FFC000"/>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กราฟสรุปผลการประเมิน!$N$31:$N$36</c:f>
              <c:numCache>
                <c:formatCode>General</c:formatCode>
                <c:ptCount val="6"/>
                <c:pt idx="0">
                  <c:v>7.1</c:v>
                </c:pt>
                <c:pt idx="1">
                  <c:v>7.2</c:v>
                </c:pt>
                <c:pt idx="2">
                  <c:v>7.3</c:v>
                </c:pt>
                <c:pt idx="3">
                  <c:v>7.4</c:v>
                </c:pt>
                <c:pt idx="4">
                  <c:v>7.5</c:v>
                </c:pt>
                <c:pt idx="5">
                  <c:v>7.6</c:v>
                </c:pt>
              </c:numCache>
            </c:numRef>
          </c:cat>
          <c:val>
            <c:numRef>
              <c:f>กราฟสรุปผลการประเมิน!$R$31:$R$36</c:f>
              <c:numCache>
                <c:formatCode>0</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1-F997-4849-A675-3FEEC8D132B3}"/>
            </c:ext>
          </c:extLst>
        </c:ser>
        <c:ser>
          <c:idx val="10"/>
          <c:order val="2"/>
          <c:tx>
            <c:strRef>
              <c:f>กราฟสรุปผลการประเมิน!$S$2</c:f>
              <c:strCache>
                <c:ptCount val="1"/>
                <c:pt idx="0">
                  <c:v>Advance</c:v>
                </c:pt>
              </c:strCache>
            </c:strRef>
          </c:tx>
          <c:spPr>
            <a:solidFill>
              <a:srgbClr val="92D050"/>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กราฟสรุปผลการประเมิน!$N$31:$N$36</c:f>
              <c:numCache>
                <c:formatCode>General</c:formatCode>
                <c:ptCount val="6"/>
                <c:pt idx="0">
                  <c:v>7.1</c:v>
                </c:pt>
                <c:pt idx="1">
                  <c:v>7.2</c:v>
                </c:pt>
                <c:pt idx="2">
                  <c:v>7.3</c:v>
                </c:pt>
                <c:pt idx="3">
                  <c:v>7.4</c:v>
                </c:pt>
                <c:pt idx="4">
                  <c:v>7.5</c:v>
                </c:pt>
                <c:pt idx="5">
                  <c:v>7.6</c:v>
                </c:pt>
              </c:numCache>
            </c:numRef>
          </c:cat>
          <c:val>
            <c:numRef>
              <c:f>กราฟสรุปผลการประเมิน!$S$31:$S$36</c:f>
              <c:numCache>
                <c:formatCode>0</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2-F997-4849-A675-3FEEC8D132B3}"/>
            </c:ext>
          </c:extLst>
        </c:ser>
        <c:ser>
          <c:idx val="11"/>
          <c:order val="3"/>
          <c:tx>
            <c:strRef>
              <c:f>กราฟสรุปผลการประเมิน!$T$2</c:f>
              <c:strCache>
                <c:ptCount val="1"/>
                <c:pt idx="0">
                  <c:v>Sig</c:v>
                </c:pt>
              </c:strCache>
            </c:strRef>
          </c:tx>
          <c:spPr>
            <a:solidFill>
              <a:srgbClr val="00B0F0"/>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กราฟสรุปผลการประเมิน!$N$31:$N$36</c:f>
              <c:numCache>
                <c:formatCode>General</c:formatCode>
                <c:ptCount val="6"/>
                <c:pt idx="0">
                  <c:v>7.1</c:v>
                </c:pt>
                <c:pt idx="1">
                  <c:v>7.2</c:v>
                </c:pt>
                <c:pt idx="2">
                  <c:v>7.3</c:v>
                </c:pt>
                <c:pt idx="3">
                  <c:v>7.4</c:v>
                </c:pt>
                <c:pt idx="4">
                  <c:v>7.5</c:v>
                </c:pt>
                <c:pt idx="5">
                  <c:v>7.6</c:v>
                </c:pt>
              </c:numCache>
            </c:numRef>
          </c:cat>
          <c:val>
            <c:numRef>
              <c:f>กราฟสรุปผลการประเมิน!$T$31:$T$36</c:f>
              <c:numCache>
                <c:formatCode>0</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3-F997-4849-A675-3FEEC8D132B3}"/>
            </c:ext>
          </c:extLst>
        </c:ser>
        <c:dLbls>
          <c:dLblPos val="outEnd"/>
          <c:showLegendKey val="0"/>
          <c:showVal val="1"/>
          <c:showCatName val="0"/>
          <c:showSerName val="0"/>
          <c:showPercent val="0"/>
          <c:showBubbleSize val="0"/>
        </c:dLbls>
        <c:gapWidth val="73"/>
        <c:overlap val="100"/>
        <c:axId val="201473408"/>
        <c:axId val="201845056"/>
      </c:barChart>
      <c:catAx>
        <c:axId val="201473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TH"/>
          </a:p>
        </c:txPr>
        <c:crossAx val="201845056"/>
        <c:crosses val="autoZero"/>
        <c:auto val="1"/>
        <c:lblAlgn val="ctr"/>
        <c:lblOffset val="100"/>
        <c:noMultiLvlLbl val="0"/>
      </c:catAx>
      <c:valAx>
        <c:axId val="201845056"/>
        <c:scaling>
          <c:orientation val="minMax"/>
          <c:max val="500"/>
        </c:scaling>
        <c:delete val="0"/>
        <c:axPos val="l"/>
        <c:majorGridlines>
          <c:spPr>
            <a:ln w="9525" cap="flat" cmpd="sng" algn="ctr">
              <a:solidFill>
                <a:schemeClr val="bg1">
                  <a:lumMod val="9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600"/>
            </a:pPr>
            <a:endParaRPr lang="en-TH"/>
          </a:p>
        </c:txPr>
        <c:crossAx val="201473408"/>
        <c:crosses val="autoZero"/>
        <c:crossBetween val="between"/>
        <c:majorUnit val="100"/>
      </c:valAx>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ln>
      <a:noFill/>
    </a:ln>
  </c:spPr>
  <c:txPr>
    <a:bodyPr/>
    <a:lstStyle/>
    <a:p>
      <a:pPr>
        <a:defRPr sz="700">
          <a:latin typeface="Prompt" pitchFamily="2" charset="-34"/>
          <a:cs typeface="Prompt" pitchFamily="2" charset="-34"/>
        </a:defRPr>
      </a:pPr>
      <a:endParaRPr lang="en-TH"/>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h-TH"/>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00" b="1" i="0" u="none" strike="noStrike" kern="1200" spc="0" baseline="0">
                <a:solidFill>
                  <a:schemeClr val="tx1">
                    <a:lumMod val="65000"/>
                    <a:lumOff val="35000"/>
                  </a:schemeClr>
                </a:solidFill>
                <a:latin typeface="Prompt" pitchFamily="2" charset="-34"/>
                <a:ea typeface="+mn-ea"/>
                <a:cs typeface="Prompt" pitchFamily="2" charset="-34"/>
              </a:defRPr>
            </a:pPr>
            <a:r>
              <a:rPr lang="th-TH" sz="800" b="1"/>
              <a:t>หมวด</a:t>
            </a:r>
            <a:r>
              <a:rPr lang="th-TH" sz="800" b="1" baseline="0"/>
              <a:t> </a:t>
            </a:r>
            <a:r>
              <a:rPr lang="en-US" sz="800" b="1" baseline="0"/>
              <a:t>2</a:t>
            </a:r>
            <a:endParaRPr lang="en-US" sz="800" b="1"/>
          </a:p>
        </c:rich>
      </c:tx>
      <c:overlay val="0"/>
      <c:spPr>
        <a:noFill/>
        <a:ln>
          <a:noFill/>
        </a:ln>
        <a:effectLst/>
      </c:spPr>
      <c:txPr>
        <a:bodyPr rot="0" spcFirstLastPara="1" vertOverflow="ellipsis" vert="horz" wrap="square" anchor="ctr" anchorCtr="1"/>
        <a:lstStyle/>
        <a:p>
          <a:pPr>
            <a:defRPr sz="800" b="1" i="0" u="none" strike="noStrike" kern="1200" spc="0" baseline="0">
              <a:solidFill>
                <a:schemeClr val="tx1">
                  <a:lumMod val="65000"/>
                  <a:lumOff val="35000"/>
                </a:schemeClr>
              </a:solidFill>
              <a:latin typeface="Prompt" pitchFamily="2" charset="-34"/>
              <a:ea typeface="+mn-ea"/>
              <a:cs typeface="Prompt" pitchFamily="2" charset="-34"/>
            </a:defRPr>
          </a:pPr>
          <a:endParaRPr lang="en-US"/>
        </a:p>
      </c:txPr>
    </c:title>
    <c:autoTitleDeleted val="0"/>
    <c:plotArea>
      <c:layout/>
      <c:barChart>
        <c:barDir val="col"/>
        <c:grouping val="clustered"/>
        <c:varyColors val="0"/>
        <c:ser>
          <c:idx val="0"/>
          <c:order val="0"/>
          <c:tx>
            <c:strRef>
              <c:f>กราฟสรุปผลการประเมิน!$Q$2</c:f>
              <c:strCache>
                <c:ptCount val="1"/>
                <c:pt idx="0">
                  <c:v>Fail</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Prompt" pitchFamily="2" charset="-34"/>
                    <a:ea typeface="+mn-ea"/>
                    <a:cs typeface="Prompt" pitchFamily="2" charset="-34"/>
                  </a:defRPr>
                </a:pPr>
                <a:endParaRPr lang="en-TH"/>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กราฟสรุปผลการประเมิน!$N$9:$N$11</c:f>
              <c:numCache>
                <c:formatCode>General</c:formatCode>
                <c:ptCount val="3"/>
                <c:pt idx="0">
                  <c:v>2.1</c:v>
                </c:pt>
                <c:pt idx="1">
                  <c:v>2.2000000000000002</c:v>
                </c:pt>
                <c:pt idx="2">
                  <c:v>2.2999999999999998</c:v>
                </c:pt>
              </c:numCache>
            </c:numRef>
          </c:cat>
          <c:val>
            <c:numRef>
              <c:f>กราฟสรุปผลการประเมิน!$Q$9:$Q$11</c:f>
              <c:numCache>
                <c:formatCode>0</c:formatCode>
                <c:ptCount val="3"/>
                <c:pt idx="0">
                  <c:v>#N/A</c:v>
                </c:pt>
                <c:pt idx="1">
                  <c:v>#N/A</c:v>
                </c:pt>
                <c:pt idx="2">
                  <c:v>#N/A</c:v>
                </c:pt>
              </c:numCache>
            </c:numRef>
          </c:val>
          <c:extLst>
            <c:ext xmlns:c16="http://schemas.microsoft.com/office/drawing/2014/chart" uri="{C3380CC4-5D6E-409C-BE32-E72D297353CC}">
              <c16:uniqueId val="{00000000-F535-8C42-B799-191391E1CD3D}"/>
            </c:ext>
          </c:extLst>
        </c:ser>
        <c:ser>
          <c:idx val="1"/>
          <c:order val="1"/>
          <c:tx>
            <c:strRef>
              <c:f>กราฟสรุปผลการประเมิน!$R$2</c:f>
              <c:strCache>
                <c:ptCount val="1"/>
                <c:pt idx="0">
                  <c:v>Basic</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Prompt" pitchFamily="2" charset="-34"/>
                    <a:ea typeface="+mn-ea"/>
                    <a:cs typeface="Prompt" pitchFamily="2" charset="-34"/>
                  </a:defRPr>
                </a:pPr>
                <a:endParaRPr lang="en-TH"/>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กราฟสรุปผลการประเมิน!$N$9:$N$11</c:f>
              <c:numCache>
                <c:formatCode>General</c:formatCode>
                <c:ptCount val="3"/>
                <c:pt idx="0">
                  <c:v>2.1</c:v>
                </c:pt>
                <c:pt idx="1">
                  <c:v>2.2000000000000002</c:v>
                </c:pt>
                <c:pt idx="2">
                  <c:v>2.2999999999999998</c:v>
                </c:pt>
              </c:numCache>
            </c:numRef>
          </c:cat>
          <c:val>
            <c:numRef>
              <c:f>กราฟสรุปผลการประเมิน!$R$9:$R$11</c:f>
              <c:numCache>
                <c:formatCode>0</c:formatCode>
                <c:ptCount val="3"/>
                <c:pt idx="0">
                  <c:v>#N/A</c:v>
                </c:pt>
                <c:pt idx="1">
                  <c:v>#N/A</c:v>
                </c:pt>
                <c:pt idx="2">
                  <c:v>#N/A</c:v>
                </c:pt>
              </c:numCache>
            </c:numRef>
          </c:val>
          <c:extLst>
            <c:ext xmlns:c16="http://schemas.microsoft.com/office/drawing/2014/chart" uri="{C3380CC4-5D6E-409C-BE32-E72D297353CC}">
              <c16:uniqueId val="{00000001-F535-8C42-B799-191391E1CD3D}"/>
            </c:ext>
          </c:extLst>
        </c:ser>
        <c:ser>
          <c:idx val="2"/>
          <c:order val="2"/>
          <c:tx>
            <c:strRef>
              <c:f>กราฟสรุปผลการประเมิน!$S$2</c:f>
              <c:strCache>
                <c:ptCount val="1"/>
                <c:pt idx="0">
                  <c:v>Advance</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Prompt" pitchFamily="2" charset="-34"/>
                    <a:ea typeface="+mn-ea"/>
                    <a:cs typeface="Prompt" pitchFamily="2" charset="-34"/>
                  </a:defRPr>
                </a:pPr>
                <a:endParaRPr lang="en-TH"/>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กราฟสรุปผลการประเมิน!$N$9:$N$11</c:f>
              <c:numCache>
                <c:formatCode>General</c:formatCode>
                <c:ptCount val="3"/>
                <c:pt idx="0">
                  <c:v>2.1</c:v>
                </c:pt>
                <c:pt idx="1">
                  <c:v>2.2000000000000002</c:v>
                </c:pt>
                <c:pt idx="2">
                  <c:v>2.2999999999999998</c:v>
                </c:pt>
              </c:numCache>
            </c:numRef>
          </c:cat>
          <c:val>
            <c:numRef>
              <c:f>กราฟสรุปผลการประเมิน!$S$9:$S$11</c:f>
              <c:numCache>
                <c:formatCode>0</c:formatCode>
                <c:ptCount val="3"/>
                <c:pt idx="0">
                  <c:v>#N/A</c:v>
                </c:pt>
                <c:pt idx="1">
                  <c:v>#N/A</c:v>
                </c:pt>
                <c:pt idx="2">
                  <c:v>#N/A</c:v>
                </c:pt>
              </c:numCache>
            </c:numRef>
          </c:val>
          <c:extLst>
            <c:ext xmlns:c16="http://schemas.microsoft.com/office/drawing/2014/chart" uri="{C3380CC4-5D6E-409C-BE32-E72D297353CC}">
              <c16:uniqueId val="{00000002-F535-8C42-B799-191391E1CD3D}"/>
            </c:ext>
          </c:extLst>
        </c:ser>
        <c:ser>
          <c:idx val="3"/>
          <c:order val="3"/>
          <c:tx>
            <c:strRef>
              <c:f>กราฟสรุปผลการประเมิน!$T$2</c:f>
              <c:strCache>
                <c:ptCount val="1"/>
                <c:pt idx="0">
                  <c:v>Sig</c:v>
                </c:pt>
              </c:strCache>
            </c:strRef>
          </c:tx>
          <c:spPr>
            <a:solidFill>
              <a:srgbClr val="00B0F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Prompt" pitchFamily="2" charset="-34"/>
                    <a:ea typeface="+mn-ea"/>
                    <a:cs typeface="Prompt" pitchFamily="2" charset="-34"/>
                  </a:defRPr>
                </a:pPr>
                <a:endParaRPr lang="en-TH"/>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กราฟสรุปผลการประเมิน!$N$9:$N$11</c:f>
              <c:numCache>
                <c:formatCode>General</c:formatCode>
                <c:ptCount val="3"/>
                <c:pt idx="0">
                  <c:v>2.1</c:v>
                </c:pt>
                <c:pt idx="1">
                  <c:v>2.2000000000000002</c:v>
                </c:pt>
                <c:pt idx="2">
                  <c:v>2.2999999999999998</c:v>
                </c:pt>
              </c:numCache>
            </c:numRef>
          </c:cat>
          <c:val>
            <c:numRef>
              <c:f>กราฟสรุปผลการประเมิน!$T$9:$T$11</c:f>
              <c:numCache>
                <c:formatCode>0</c:formatCode>
                <c:ptCount val="3"/>
                <c:pt idx="0">
                  <c:v>0</c:v>
                </c:pt>
                <c:pt idx="1">
                  <c:v>0</c:v>
                </c:pt>
                <c:pt idx="2">
                  <c:v>0</c:v>
                </c:pt>
              </c:numCache>
            </c:numRef>
          </c:val>
          <c:extLst>
            <c:ext xmlns:c16="http://schemas.microsoft.com/office/drawing/2014/chart" uri="{C3380CC4-5D6E-409C-BE32-E72D297353CC}">
              <c16:uniqueId val="{00000003-F535-8C42-B799-191391E1CD3D}"/>
            </c:ext>
          </c:extLst>
        </c:ser>
        <c:dLbls>
          <c:dLblPos val="outEnd"/>
          <c:showLegendKey val="0"/>
          <c:showVal val="1"/>
          <c:showCatName val="0"/>
          <c:showSerName val="0"/>
          <c:showPercent val="0"/>
          <c:showBubbleSize val="0"/>
        </c:dLbls>
        <c:gapWidth val="73"/>
        <c:overlap val="100"/>
        <c:axId val="994861568"/>
        <c:axId val="994463392"/>
      </c:barChart>
      <c:catAx>
        <c:axId val="994861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700" b="0" i="0" u="none" strike="noStrike" kern="1200" baseline="0">
                <a:solidFill>
                  <a:schemeClr val="tx1">
                    <a:lumMod val="65000"/>
                    <a:lumOff val="35000"/>
                  </a:schemeClr>
                </a:solidFill>
                <a:latin typeface="Prompt" pitchFamily="2" charset="-34"/>
                <a:ea typeface="+mn-ea"/>
                <a:cs typeface="Prompt" pitchFamily="2" charset="-34"/>
              </a:defRPr>
            </a:pPr>
            <a:endParaRPr lang="en-TH"/>
          </a:p>
        </c:txPr>
        <c:crossAx val="994463392"/>
        <c:crosses val="autoZero"/>
        <c:auto val="1"/>
        <c:lblAlgn val="ctr"/>
        <c:lblOffset val="100"/>
        <c:noMultiLvlLbl val="0"/>
      </c:catAx>
      <c:valAx>
        <c:axId val="994463392"/>
        <c:scaling>
          <c:orientation val="minMax"/>
          <c:max val="5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Prompt" pitchFamily="2" charset="-34"/>
                <a:ea typeface="+mn-ea"/>
                <a:cs typeface="Prompt" pitchFamily="2" charset="-34"/>
              </a:defRPr>
            </a:pPr>
            <a:endParaRPr lang="en-TH"/>
          </a:p>
        </c:txPr>
        <c:crossAx val="994861568"/>
        <c:crosses val="autoZero"/>
        <c:crossBetween val="between"/>
        <c:majorUnit val="100"/>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rompt" pitchFamily="2" charset="-34"/>
          <a:cs typeface="Prompt" pitchFamily="2" charset="-34"/>
        </a:defRPr>
      </a:pPr>
      <a:endParaRPr lang="en-TH"/>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h-TH"/>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00" b="1" i="0" u="none" strike="noStrike" kern="1200" spc="0" baseline="0">
                <a:solidFill>
                  <a:schemeClr val="tx1">
                    <a:lumMod val="65000"/>
                    <a:lumOff val="35000"/>
                  </a:schemeClr>
                </a:solidFill>
                <a:latin typeface="Prompt" pitchFamily="2" charset="-34"/>
                <a:ea typeface="+mn-ea"/>
                <a:cs typeface="Prompt" pitchFamily="2" charset="-34"/>
              </a:defRPr>
            </a:pPr>
            <a:r>
              <a:rPr lang="th-TH" sz="800" b="1"/>
              <a:t>หมวด</a:t>
            </a:r>
            <a:r>
              <a:rPr lang="th-TH" sz="800" b="1" baseline="0"/>
              <a:t> </a:t>
            </a:r>
            <a:r>
              <a:rPr lang="en-US" sz="800" b="1" baseline="0"/>
              <a:t>3</a:t>
            </a:r>
            <a:endParaRPr lang="en-US" sz="800" b="1"/>
          </a:p>
        </c:rich>
      </c:tx>
      <c:overlay val="0"/>
      <c:spPr>
        <a:noFill/>
        <a:ln>
          <a:noFill/>
        </a:ln>
        <a:effectLst/>
      </c:spPr>
      <c:txPr>
        <a:bodyPr rot="0" spcFirstLastPara="1" vertOverflow="ellipsis" vert="horz" wrap="square" anchor="ctr" anchorCtr="1"/>
        <a:lstStyle/>
        <a:p>
          <a:pPr>
            <a:defRPr sz="800" b="1" i="0" u="none" strike="noStrike" kern="1200" spc="0" baseline="0">
              <a:solidFill>
                <a:schemeClr val="tx1">
                  <a:lumMod val="65000"/>
                  <a:lumOff val="35000"/>
                </a:schemeClr>
              </a:solidFill>
              <a:latin typeface="Prompt" pitchFamily="2" charset="-34"/>
              <a:ea typeface="+mn-ea"/>
              <a:cs typeface="Prompt" pitchFamily="2" charset="-34"/>
            </a:defRPr>
          </a:pPr>
          <a:endParaRPr lang="en-US"/>
        </a:p>
      </c:txPr>
    </c:title>
    <c:autoTitleDeleted val="0"/>
    <c:plotArea>
      <c:layout/>
      <c:barChart>
        <c:barDir val="col"/>
        <c:grouping val="clustered"/>
        <c:varyColors val="0"/>
        <c:ser>
          <c:idx val="0"/>
          <c:order val="0"/>
          <c:tx>
            <c:strRef>
              <c:f>กราฟสรุปผลการประเมิน!$Q$2</c:f>
              <c:strCache>
                <c:ptCount val="1"/>
                <c:pt idx="0">
                  <c:v>Fail</c:v>
                </c:pt>
              </c:strCache>
            </c:strRef>
          </c:tx>
          <c:spPr>
            <a:solidFill>
              <a:schemeClr val="accent1"/>
            </a:solidFill>
            <a:ln>
              <a:noFill/>
            </a:ln>
            <a:effectLst/>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764-8E42-A7B5-299760616F4F}"/>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764-8E42-A7B5-299760616F4F}"/>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Prompt" pitchFamily="2" charset="-34"/>
                    <a:ea typeface="+mn-ea"/>
                    <a:cs typeface="Prompt" pitchFamily="2" charset="-34"/>
                  </a:defRPr>
                </a:pPr>
                <a:endParaRPr lang="en-TH"/>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กราฟสรุปผลการประเมิน!$N$13:$N$15</c15:sqref>
                  </c15:fullRef>
                </c:ext>
              </c:extLst>
              <c:f>กราฟสรุปผลการประเมิน!$N$13:$N$15</c:f>
              <c:numCache>
                <c:formatCode>General</c:formatCode>
                <c:ptCount val="3"/>
                <c:pt idx="0">
                  <c:v>3.1</c:v>
                </c:pt>
                <c:pt idx="1">
                  <c:v>3.2</c:v>
                </c:pt>
                <c:pt idx="2">
                  <c:v>3.3</c:v>
                </c:pt>
              </c:numCache>
            </c:numRef>
          </c:cat>
          <c:val>
            <c:numRef>
              <c:extLst>
                <c:ext xmlns:c15="http://schemas.microsoft.com/office/drawing/2012/chart" uri="{02D57815-91ED-43cb-92C2-25804820EDAC}">
                  <c15:fullRef>
                    <c15:sqref>กราฟสรุปผลการประเมิน!$Q$13:$Q$16</c15:sqref>
                  </c15:fullRef>
                </c:ext>
              </c:extLst>
              <c:f>กราฟสรุปผลการประเมิน!$Q$13:$Q$15</c:f>
              <c:numCache>
                <c:formatCode>0</c:formatCode>
                <c:ptCount val="3"/>
                <c:pt idx="0">
                  <c:v>#N/A</c:v>
                </c:pt>
                <c:pt idx="1">
                  <c:v>#N/A</c:v>
                </c:pt>
                <c:pt idx="2">
                  <c:v>0</c:v>
                </c:pt>
              </c:numCache>
            </c:numRef>
          </c:val>
          <c:extLst>
            <c:ext xmlns:c15="http://schemas.microsoft.com/office/drawing/2012/chart" uri="{02D57815-91ED-43cb-92C2-25804820EDAC}">
              <c15:categoryFilterExceptions>
                <c15:categoryFilterException>
                  <c15:sqref>กราฟสรุปผลการประเมิน!$Q$16</c15:sqref>
                  <c15:dLbl>
                    <c:idx val="2"/>
                    <c:dLblPos val="outEnd"/>
                    <c:showLegendKey val="0"/>
                    <c:showVal val="1"/>
                    <c:showCatName val="0"/>
                    <c:showSerName val="0"/>
                    <c:showPercent val="0"/>
                    <c:showBubbleSize val="0"/>
                    <c:extLst>
                      <c:ext uri="{CE6537A1-D6FC-4f65-9D91-7224C49458BB}"/>
                      <c:ext xmlns:c16="http://schemas.microsoft.com/office/drawing/2014/chart" uri="{C3380CC4-5D6E-409C-BE32-E72D297353CC}">
                        <c16:uniqueId val="{00000000-FA24-4D3D-BE10-DDE8320D3BD9}"/>
                      </c:ext>
                    </c:extLst>
                  </c15:dLbl>
                </c15:categoryFilterException>
              </c15:categoryFilterExceptions>
            </c:ext>
            <c:ext xmlns:c16="http://schemas.microsoft.com/office/drawing/2014/chart" uri="{C3380CC4-5D6E-409C-BE32-E72D297353CC}">
              <c16:uniqueId val="{00000000-2764-8E42-A7B5-299760616F4F}"/>
            </c:ext>
          </c:extLst>
        </c:ser>
        <c:ser>
          <c:idx val="1"/>
          <c:order val="1"/>
          <c:tx>
            <c:strRef>
              <c:f>กราฟสรุปผลการประเมิน!$R$2</c:f>
              <c:strCache>
                <c:ptCount val="1"/>
                <c:pt idx="0">
                  <c:v>Basic</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Prompt" pitchFamily="2" charset="-34"/>
                    <a:ea typeface="+mn-ea"/>
                    <a:cs typeface="Prompt" pitchFamily="2" charset="-34"/>
                  </a:defRPr>
                </a:pPr>
                <a:endParaRPr lang="en-TH"/>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กราฟสรุปผลการประเมิน!$N$13:$N$15</c15:sqref>
                  </c15:fullRef>
                </c:ext>
              </c:extLst>
              <c:f>กราฟสรุปผลการประเมิน!$N$13:$N$15</c:f>
              <c:numCache>
                <c:formatCode>General</c:formatCode>
                <c:ptCount val="3"/>
                <c:pt idx="0">
                  <c:v>3.1</c:v>
                </c:pt>
                <c:pt idx="1">
                  <c:v>3.2</c:v>
                </c:pt>
                <c:pt idx="2">
                  <c:v>3.3</c:v>
                </c:pt>
              </c:numCache>
            </c:numRef>
          </c:cat>
          <c:val>
            <c:numRef>
              <c:extLst>
                <c:ext xmlns:c15="http://schemas.microsoft.com/office/drawing/2012/chart" uri="{02D57815-91ED-43cb-92C2-25804820EDAC}">
                  <c15:fullRef>
                    <c15:sqref>กราฟสรุปผลการประเมิน!$R$13:$R$15</c15:sqref>
                  </c15:fullRef>
                </c:ext>
              </c:extLst>
              <c:f>กราฟสรุปผลการประเมิน!$R$13:$R$15</c:f>
              <c:numCache>
                <c:formatCode>0</c:formatCode>
                <c:ptCount val="3"/>
                <c:pt idx="0">
                  <c:v>#N/A</c:v>
                </c:pt>
                <c:pt idx="1">
                  <c:v>#N/A</c:v>
                </c:pt>
                <c:pt idx="2">
                  <c:v>#N/A</c:v>
                </c:pt>
              </c:numCache>
            </c:numRef>
          </c:val>
          <c:extLst>
            <c:ext xmlns:c16="http://schemas.microsoft.com/office/drawing/2014/chart" uri="{C3380CC4-5D6E-409C-BE32-E72D297353CC}">
              <c16:uniqueId val="{00000001-2764-8E42-A7B5-299760616F4F}"/>
            </c:ext>
          </c:extLst>
        </c:ser>
        <c:ser>
          <c:idx val="2"/>
          <c:order val="2"/>
          <c:tx>
            <c:strRef>
              <c:f>กราฟสรุปผลการประเมิน!$S$2</c:f>
              <c:strCache>
                <c:ptCount val="1"/>
                <c:pt idx="0">
                  <c:v>Advance</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Prompt" pitchFamily="2" charset="-34"/>
                    <a:ea typeface="+mn-ea"/>
                    <a:cs typeface="Prompt" pitchFamily="2" charset="-34"/>
                  </a:defRPr>
                </a:pPr>
                <a:endParaRPr lang="en-TH"/>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กราฟสรุปผลการประเมิน!$N$13:$N$15</c15:sqref>
                  </c15:fullRef>
                </c:ext>
              </c:extLst>
              <c:f>กราฟสรุปผลการประเมิน!$N$13:$N$15</c:f>
              <c:numCache>
                <c:formatCode>General</c:formatCode>
                <c:ptCount val="3"/>
                <c:pt idx="0">
                  <c:v>3.1</c:v>
                </c:pt>
                <c:pt idx="1">
                  <c:v>3.2</c:v>
                </c:pt>
                <c:pt idx="2">
                  <c:v>3.3</c:v>
                </c:pt>
              </c:numCache>
            </c:numRef>
          </c:cat>
          <c:val>
            <c:numRef>
              <c:extLst>
                <c:ext xmlns:c15="http://schemas.microsoft.com/office/drawing/2012/chart" uri="{02D57815-91ED-43cb-92C2-25804820EDAC}">
                  <c15:fullRef>
                    <c15:sqref>กราฟสรุปผลการประเมิน!$S$13:$S$15</c15:sqref>
                  </c15:fullRef>
                </c:ext>
              </c:extLst>
              <c:f>กราฟสรุปผลการประเมิน!$S$13:$S$15</c:f>
              <c:numCache>
                <c:formatCode>0</c:formatCode>
                <c:ptCount val="3"/>
                <c:pt idx="0">
                  <c:v>#N/A</c:v>
                </c:pt>
                <c:pt idx="1">
                  <c:v>#N/A</c:v>
                </c:pt>
                <c:pt idx="2">
                  <c:v>#N/A</c:v>
                </c:pt>
              </c:numCache>
            </c:numRef>
          </c:val>
          <c:extLst>
            <c:ext xmlns:c16="http://schemas.microsoft.com/office/drawing/2014/chart" uri="{C3380CC4-5D6E-409C-BE32-E72D297353CC}">
              <c16:uniqueId val="{00000002-2764-8E42-A7B5-299760616F4F}"/>
            </c:ext>
          </c:extLst>
        </c:ser>
        <c:ser>
          <c:idx val="3"/>
          <c:order val="3"/>
          <c:tx>
            <c:strRef>
              <c:f>กราฟสรุปผลการประเมิน!$T$2</c:f>
              <c:strCache>
                <c:ptCount val="1"/>
                <c:pt idx="0">
                  <c:v>Sig</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Prompt" pitchFamily="2" charset="-34"/>
                    <a:ea typeface="+mn-ea"/>
                    <a:cs typeface="Prompt" pitchFamily="2" charset="-34"/>
                  </a:defRPr>
                </a:pPr>
                <a:endParaRPr lang="en-TH"/>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กราฟสรุปผลการประเมิน!$N$13:$N$15</c15:sqref>
                  </c15:fullRef>
                </c:ext>
              </c:extLst>
              <c:f>กราฟสรุปผลการประเมิน!$N$13:$N$15</c:f>
              <c:numCache>
                <c:formatCode>General</c:formatCode>
                <c:ptCount val="3"/>
                <c:pt idx="0">
                  <c:v>3.1</c:v>
                </c:pt>
                <c:pt idx="1">
                  <c:v>3.2</c:v>
                </c:pt>
                <c:pt idx="2">
                  <c:v>3.3</c:v>
                </c:pt>
              </c:numCache>
            </c:numRef>
          </c:cat>
          <c:val>
            <c:numRef>
              <c:extLst>
                <c:ext xmlns:c15="http://schemas.microsoft.com/office/drawing/2012/chart" uri="{02D57815-91ED-43cb-92C2-25804820EDAC}">
                  <c15:fullRef>
                    <c15:sqref>กราฟสรุปผลการประเมิน!$T$13:$T$16</c15:sqref>
                  </c15:fullRef>
                </c:ext>
              </c:extLst>
              <c:f>กราฟสรุปผลการประเมิน!$T$13:$T$15</c:f>
              <c:numCache>
                <c:formatCode>0</c:formatCode>
                <c:ptCount val="3"/>
                <c:pt idx="0">
                  <c:v>0</c:v>
                </c:pt>
                <c:pt idx="1">
                  <c:v>0</c:v>
                </c:pt>
                <c:pt idx="2">
                  <c:v>#N/A</c:v>
                </c:pt>
              </c:numCache>
            </c:numRef>
          </c:val>
          <c:extLst>
            <c:ext xmlns:c16="http://schemas.microsoft.com/office/drawing/2014/chart" uri="{C3380CC4-5D6E-409C-BE32-E72D297353CC}">
              <c16:uniqueId val="{00000005-2764-8E42-A7B5-299760616F4F}"/>
            </c:ext>
          </c:extLst>
        </c:ser>
        <c:dLbls>
          <c:dLblPos val="outEnd"/>
          <c:showLegendKey val="0"/>
          <c:showVal val="1"/>
          <c:showCatName val="0"/>
          <c:showSerName val="0"/>
          <c:showPercent val="0"/>
          <c:showBubbleSize val="0"/>
        </c:dLbls>
        <c:gapWidth val="73"/>
        <c:overlap val="100"/>
        <c:axId val="994861568"/>
        <c:axId val="994463392"/>
      </c:barChart>
      <c:catAx>
        <c:axId val="994861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700" b="0" i="0" u="none" strike="noStrike" kern="1200" baseline="0">
                <a:solidFill>
                  <a:schemeClr val="tx1">
                    <a:lumMod val="65000"/>
                    <a:lumOff val="35000"/>
                  </a:schemeClr>
                </a:solidFill>
                <a:latin typeface="Prompt" pitchFamily="2" charset="-34"/>
                <a:ea typeface="+mn-ea"/>
                <a:cs typeface="Prompt" pitchFamily="2" charset="-34"/>
              </a:defRPr>
            </a:pPr>
            <a:endParaRPr lang="en-TH"/>
          </a:p>
        </c:txPr>
        <c:crossAx val="994463392"/>
        <c:crosses val="autoZero"/>
        <c:auto val="1"/>
        <c:lblAlgn val="ctr"/>
        <c:lblOffset val="100"/>
        <c:noMultiLvlLbl val="0"/>
      </c:catAx>
      <c:valAx>
        <c:axId val="994463392"/>
        <c:scaling>
          <c:orientation val="minMax"/>
          <c:max val="5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Prompt" pitchFamily="2" charset="-34"/>
                <a:ea typeface="+mn-ea"/>
                <a:cs typeface="Prompt" pitchFamily="2" charset="-34"/>
              </a:defRPr>
            </a:pPr>
            <a:endParaRPr lang="en-TH"/>
          </a:p>
        </c:txPr>
        <c:crossAx val="994861568"/>
        <c:crosses val="autoZero"/>
        <c:crossBetween val="between"/>
        <c:majorUnit val="100"/>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rompt" pitchFamily="2" charset="-34"/>
          <a:cs typeface="Prompt" pitchFamily="2" charset="-34"/>
        </a:defRPr>
      </a:pPr>
      <a:endParaRPr lang="en-TH"/>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h-TH"/>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00" b="1" i="0" u="none" strike="noStrike" kern="1200" spc="0" baseline="0">
                <a:solidFill>
                  <a:schemeClr val="tx1">
                    <a:lumMod val="65000"/>
                    <a:lumOff val="35000"/>
                  </a:schemeClr>
                </a:solidFill>
                <a:latin typeface="Prompt" pitchFamily="2" charset="-34"/>
                <a:ea typeface="+mn-ea"/>
                <a:cs typeface="Prompt" pitchFamily="2" charset="-34"/>
              </a:defRPr>
            </a:pPr>
            <a:r>
              <a:rPr lang="th-TH" sz="800" b="1"/>
              <a:t>หมวด</a:t>
            </a:r>
            <a:r>
              <a:rPr lang="th-TH" sz="800" b="1" baseline="0"/>
              <a:t> </a:t>
            </a:r>
            <a:r>
              <a:rPr lang="en-US" sz="800" b="1" baseline="0"/>
              <a:t>4</a:t>
            </a:r>
            <a:endParaRPr lang="en-US" sz="800" b="1"/>
          </a:p>
        </c:rich>
      </c:tx>
      <c:overlay val="0"/>
      <c:spPr>
        <a:noFill/>
        <a:ln>
          <a:noFill/>
        </a:ln>
        <a:effectLst/>
      </c:spPr>
      <c:txPr>
        <a:bodyPr rot="0" spcFirstLastPara="1" vertOverflow="ellipsis" vert="horz" wrap="square" anchor="ctr" anchorCtr="1"/>
        <a:lstStyle/>
        <a:p>
          <a:pPr>
            <a:defRPr sz="800" b="1" i="0" u="none" strike="noStrike" kern="1200" spc="0" baseline="0">
              <a:solidFill>
                <a:schemeClr val="tx1">
                  <a:lumMod val="65000"/>
                  <a:lumOff val="35000"/>
                </a:schemeClr>
              </a:solidFill>
              <a:latin typeface="Prompt" pitchFamily="2" charset="-34"/>
              <a:ea typeface="+mn-ea"/>
              <a:cs typeface="Prompt" pitchFamily="2" charset="-34"/>
            </a:defRPr>
          </a:pPr>
          <a:endParaRPr lang="en-US"/>
        </a:p>
      </c:txPr>
    </c:title>
    <c:autoTitleDeleted val="0"/>
    <c:plotArea>
      <c:layout/>
      <c:barChart>
        <c:barDir val="col"/>
        <c:grouping val="clustered"/>
        <c:varyColors val="0"/>
        <c:ser>
          <c:idx val="0"/>
          <c:order val="0"/>
          <c:tx>
            <c:strRef>
              <c:f>กราฟสรุปผลการประเมิน!$Q$2</c:f>
              <c:strCache>
                <c:ptCount val="1"/>
                <c:pt idx="0">
                  <c:v>Fail</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Prompt" pitchFamily="2" charset="-34"/>
                    <a:ea typeface="+mn-ea"/>
                    <a:cs typeface="Prompt" pitchFamily="2" charset="-34"/>
                  </a:defRPr>
                </a:pPr>
                <a:endParaRPr lang="en-TH"/>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กราฟสรุปผลการประเมิน!$N$19:$N$21</c:f>
              <c:numCache>
                <c:formatCode>General</c:formatCode>
                <c:ptCount val="3"/>
                <c:pt idx="0">
                  <c:v>4.0999999999999996</c:v>
                </c:pt>
                <c:pt idx="1">
                  <c:v>4.2</c:v>
                </c:pt>
                <c:pt idx="2">
                  <c:v>4.3</c:v>
                </c:pt>
              </c:numCache>
            </c:numRef>
          </c:cat>
          <c:val>
            <c:numRef>
              <c:f>กราฟสรุปผลการประเมิน!$Q$19:$Q$21</c:f>
              <c:numCache>
                <c:formatCode>0</c:formatCode>
                <c:ptCount val="3"/>
                <c:pt idx="0">
                  <c:v>#N/A</c:v>
                </c:pt>
                <c:pt idx="1">
                  <c:v>#N/A</c:v>
                </c:pt>
                <c:pt idx="2">
                  <c:v>#N/A</c:v>
                </c:pt>
              </c:numCache>
            </c:numRef>
          </c:val>
          <c:extLst>
            <c:ext xmlns:c16="http://schemas.microsoft.com/office/drawing/2014/chart" uri="{C3380CC4-5D6E-409C-BE32-E72D297353CC}">
              <c16:uniqueId val="{00000000-C709-0544-A6F1-D299FF35FA2B}"/>
            </c:ext>
          </c:extLst>
        </c:ser>
        <c:ser>
          <c:idx val="1"/>
          <c:order val="1"/>
          <c:tx>
            <c:strRef>
              <c:f>กราฟสรุปผลการประเมิน!$R$2</c:f>
              <c:strCache>
                <c:ptCount val="1"/>
                <c:pt idx="0">
                  <c:v>Basic</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Prompt" pitchFamily="2" charset="-34"/>
                    <a:ea typeface="+mn-ea"/>
                    <a:cs typeface="Prompt" pitchFamily="2" charset="-34"/>
                  </a:defRPr>
                </a:pPr>
                <a:endParaRPr lang="en-TH"/>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กราฟสรุปผลการประเมิน!$N$19:$N$21</c:f>
              <c:numCache>
                <c:formatCode>General</c:formatCode>
                <c:ptCount val="3"/>
                <c:pt idx="0">
                  <c:v>4.0999999999999996</c:v>
                </c:pt>
                <c:pt idx="1">
                  <c:v>4.2</c:v>
                </c:pt>
                <c:pt idx="2">
                  <c:v>4.3</c:v>
                </c:pt>
              </c:numCache>
            </c:numRef>
          </c:cat>
          <c:val>
            <c:numRef>
              <c:f>กราฟสรุปผลการประเมิน!$R$19:$R$21</c:f>
              <c:numCache>
                <c:formatCode>0</c:formatCode>
                <c:ptCount val="3"/>
                <c:pt idx="0">
                  <c:v>#N/A</c:v>
                </c:pt>
                <c:pt idx="1">
                  <c:v>#N/A</c:v>
                </c:pt>
                <c:pt idx="2">
                  <c:v>#N/A</c:v>
                </c:pt>
              </c:numCache>
            </c:numRef>
          </c:val>
          <c:extLst>
            <c:ext xmlns:c16="http://schemas.microsoft.com/office/drawing/2014/chart" uri="{C3380CC4-5D6E-409C-BE32-E72D297353CC}">
              <c16:uniqueId val="{00000001-C709-0544-A6F1-D299FF35FA2B}"/>
            </c:ext>
          </c:extLst>
        </c:ser>
        <c:ser>
          <c:idx val="2"/>
          <c:order val="2"/>
          <c:tx>
            <c:strRef>
              <c:f>กราฟสรุปผลการประเมิน!$S$2</c:f>
              <c:strCache>
                <c:ptCount val="1"/>
                <c:pt idx="0">
                  <c:v>Advance</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Prompt" pitchFamily="2" charset="-34"/>
                    <a:ea typeface="+mn-ea"/>
                    <a:cs typeface="Prompt" pitchFamily="2" charset="-34"/>
                  </a:defRPr>
                </a:pPr>
                <a:endParaRPr lang="en-TH"/>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กราฟสรุปผลการประเมิน!$N$19:$N$21</c:f>
              <c:numCache>
                <c:formatCode>General</c:formatCode>
                <c:ptCount val="3"/>
                <c:pt idx="0">
                  <c:v>4.0999999999999996</c:v>
                </c:pt>
                <c:pt idx="1">
                  <c:v>4.2</c:v>
                </c:pt>
                <c:pt idx="2">
                  <c:v>4.3</c:v>
                </c:pt>
              </c:numCache>
            </c:numRef>
          </c:cat>
          <c:val>
            <c:numRef>
              <c:f>กราฟสรุปผลการประเมิน!$S$19:$S$21</c:f>
              <c:numCache>
                <c:formatCode>0</c:formatCode>
                <c:ptCount val="3"/>
                <c:pt idx="0">
                  <c:v>#N/A</c:v>
                </c:pt>
                <c:pt idx="1">
                  <c:v>#N/A</c:v>
                </c:pt>
                <c:pt idx="2">
                  <c:v>#N/A</c:v>
                </c:pt>
              </c:numCache>
            </c:numRef>
          </c:val>
          <c:extLst>
            <c:ext xmlns:c16="http://schemas.microsoft.com/office/drawing/2014/chart" uri="{C3380CC4-5D6E-409C-BE32-E72D297353CC}">
              <c16:uniqueId val="{00000002-C709-0544-A6F1-D299FF35FA2B}"/>
            </c:ext>
          </c:extLst>
        </c:ser>
        <c:ser>
          <c:idx val="3"/>
          <c:order val="3"/>
          <c:tx>
            <c:strRef>
              <c:f>กราฟสรุปผลการประเมิน!$T$2</c:f>
              <c:strCache>
                <c:ptCount val="1"/>
                <c:pt idx="0">
                  <c:v>Sig</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Prompt" pitchFamily="2" charset="-34"/>
                    <a:ea typeface="+mn-ea"/>
                    <a:cs typeface="Prompt" pitchFamily="2" charset="-34"/>
                  </a:defRPr>
                </a:pPr>
                <a:endParaRPr lang="en-TH"/>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กราฟสรุปผลการประเมิน!$N$19:$N$21</c:f>
              <c:numCache>
                <c:formatCode>General</c:formatCode>
                <c:ptCount val="3"/>
                <c:pt idx="0">
                  <c:v>4.0999999999999996</c:v>
                </c:pt>
                <c:pt idx="1">
                  <c:v>4.2</c:v>
                </c:pt>
                <c:pt idx="2">
                  <c:v>4.3</c:v>
                </c:pt>
              </c:numCache>
            </c:numRef>
          </c:cat>
          <c:val>
            <c:numRef>
              <c:f>กราฟสรุปผลการประเมิน!$T$19:$T$21</c:f>
              <c:numCache>
                <c:formatCode>0</c:formatCode>
                <c:ptCount val="3"/>
                <c:pt idx="0">
                  <c:v>0</c:v>
                </c:pt>
                <c:pt idx="1">
                  <c:v>0</c:v>
                </c:pt>
                <c:pt idx="2">
                  <c:v>0</c:v>
                </c:pt>
              </c:numCache>
            </c:numRef>
          </c:val>
          <c:extLst>
            <c:ext xmlns:c16="http://schemas.microsoft.com/office/drawing/2014/chart" uri="{C3380CC4-5D6E-409C-BE32-E72D297353CC}">
              <c16:uniqueId val="{00000003-C709-0544-A6F1-D299FF35FA2B}"/>
            </c:ext>
          </c:extLst>
        </c:ser>
        <c:dLbls>
          <c:showLegendKey val="0"/>
          <c:showVal val="0"/>
          <c:showCatName val="0"/>
          <c:showSerName val="0"/>
          <c:showPercent val="0"/>
          <c:showBubbleSize val="0"/>
        </c:dLbls>
        <c:gapWidth val="73"/>
        <c:overlap val="100"/>
        <c:axId val="994861568"/>
        <c:axId val="994463392"/>
      </c:barChart>
      <c:catAx>
        <c:axId val="994861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700" b="0" i="0" u="none" strike="noStrike" kern="1200" baseline="0">
                <a:solidFill>
                  <a:schemeClr val="tx1">
                    <a:lumMod val="65000"/>
                    <a:lumOff val="35000"/>
                  </a:schemeClr>
                </a:solidFill>
                <a:latin typeface="Prompt" pitchFamily="2" charset="-34"/>
                <a:ea typeface="+mn-ea"/>
                <a:cs typeface="Prompt" pitchFamily="2" charset="-34"/>
              </a:defRPr>
            </a:pPr>
            <a:endParaRPr lang="en-TH"/>
          </a:p>
        </c:txPr>
        <c:crossAx val="994463392"/>
        <c:crosses val="autoZero"/>
        <c:auto val="1"/>
        <c:lblAlgn val="ctr"/>
        <c:lblOffset val="100"/>
        <c:noMultiLvlLbl val="0"/>
      </c:catAx>
      <c:valAx>
        <c:axId val="994463392"/>
        <c:scaling>
          <c:orientation val="minMax"/>
          <c:max val="5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Prompt" pitchFamily="2" charset="-34"/>
                <a:ea typeface="+mn-ea"/>
                <a:cs typeface="Prompt" pitchFamily="2" charset="-34"/>
              </a:defRPr>
            </a:pPr>
            <a:endParaRPr lang="en-TH"/>
          </a:p>
        </c:txPr>
        <c:crossAx val="994861568"/>
        <c:crosses val="autoZero"/>
        <c:crossBetween val="between"/>
        <c:majorUnit val="100"/>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rompt" pitchFamily="2" charset="-34"/>
          <a:cs typeface="Prompt" pitchFamily="2" charset="-34"/>
        </a:defRPr>
      </a:pPr>
      <a:endParaRPr lang="en-TH"/>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h-TH"/>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00" b="1" i="0" u="none" strike="noStrike" kern="1200" spc="0" baseline="0">
                <a:solidFill>
                  <a:schemeClr val="tx1">
                    <a:lumMod val="65000"/>
                    <a:lumOff val="35000"/>
                  </a:schemeClr>
                </a:solidFill>
                <a:latin typeface="Prompt" pitchFamily="2" charset="-34"/>
                <a:ea typeface="+mn-ea"/>
                <a:cs typeface="Prompt" pitchFamily="2" charset="-34"/>
              </a:defRPr>
            </a:pPr>
            <a:r>
              <a:rPr lang="th-TH" sz="800" b="1"/>
              <a:t>หมวด</a:t>
            </a:r>
            <a:r>
              <a:rPr lang="th-TH" sz="800" b="1" baseline="0"/>
              <a:t> </a:t>
            </a:r>
            <a:r>
              <a:rPr lang="en-US" sz="800" b="1" baseline="0"/>
              <a:t>5</a:t>
            </a:r>
            <a:endParaRPr lang="en-US" sz="800" b="1"/>
          </a:p>
        </c:rich>
      </c:tx>
      <c:overlay val="0"/>
      <c:spPr>
        <a:noFill/>
        <a:ln>
          <a:noFill/>
        </a:ln>
        <a:effectLst/>
      </c:spPr>
      <c:txPr>
        <a:bodyPr rot="0" spcFirstLastPara="1" vertOverflow="ellipsis" vert="horz" wrap="square" anchor="ctr" anchorCtr="1"/>
        <a:lstStyle/>
        <a:p>
          <a:pPr>
            <a:defRPr sz="800" b="1" i="0" u="none" strike="noStrike" kern="1200" spc="0" baseline="0">
              <a:solidFill>
                <a:schemeClr val="tx1">
                  <a:lumMod val="65000"/>
                  <a:lumOff val="35000"/>
                </a:schemeClr>
              </a:solidFill>
              <a:latin typeface="Prompt" pitchFamily="2" charset="-34"/>
              <a:ea typeface="+mn-ea"/>
              <a:cs typeface="Prompt" pitchFamily="2" charset="-34"/>
            </a:defRPr>
          </a:pPr>
          <a:endParaRPr lang="en-US"/>
        </a:p>
      </c:txPr>
    </c:title>
    <c:autoTitleDeleted val="0"/>
    <c:plotArea>
      <c:layout/>
      <c:barChart>
        <c:barDir val="col"/>
        <c:grouping val="clustered"/>
        <c:varyColors val="0"/>
        <c:ser>
          <c:idx val="0"/>
          <c:order val="0"/>
          <c:tx>
            <c:strRef>
              <c:f>กราฟสรุปผลการประเมิน!$Q$2</c:f>
              <c:strCache>
                <c:ptCount val="1"/>
                <c:pt idx="0">
                  <c:v>Fail</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Prompt" pitchFamily="2" charset="-34"/>
                    <a:ea typeface="+mn-ea"/>
                    <a:cs typeface="Prompt" pitchFamily="2" charset="-34"/>
                  </a:defRPr>
                </a:pPr>
                <a:endParaRPr lang="en-TH"/>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กราฟสรุปผลการประเมิน!$N$23:$N$25</c:f>
              <c:numCache>
                <c:formatCode>General</c:formatCode>
                <c:ptCount val="3"/>
                <c:pt idx="0">
                  <c:v>5.0999999999999996</c:v>
                </c:pt>
                <c:pt idx="1">
                  <c:v>5.2</c:v>
                </c:pt>
                <c:pt idx="2">
                  <c:v>5.3</c:v>
                </c:pt>
              </c:numCache>
            </c:numRef>
          </c:cat>
          <c:val>
            <c:numRef>
              <c:f>กราฟสรุปผลการประเมิน!$Q$23:$Q$25</c:f>
              <c:numCache>
                <c:formatCode>0</c:formatCode>
                <c:ptCount val="3"/>
                <c:pt idx="0">
                  <c:v>#N/A</c:v>
                </c:pt>
                <c:pt idx="1">
                  <c:v>#N/A</c:v>
                </c:pt>
                <c:pt idx="2">
                  <c:v>#N/A</c:v>
                </c:pt>
              </c:numCache>
            </c:numRef>
          </c:val>
          <c:extLst>
            <c:ext xmlns:c16="http://schemas.microsoft.com/office/drawing/2014/chart" uri="{C3380CC4-5D6E-409C-BE32-E72D297353CC}">
              <c16:uniqueId val="{00000000-E5BB-FD4E-AB21-02F9B4B3CEE7}"/>
            </c:ext>
          </c:extLst>
        </c:ser>
        <c:ser>
          <c:idx val="1"/>
          <c:order val="1"/>
          <c:tx>
            <c:strRef>
              <c:f>กราฟสรุปผลการประเมิน!$R$2</c:f>
              <c:strCache>
                <c:ptCount val="1"/>
                <c:pt idx="0">
                  <c:v>Basic</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Prompt" pitchFamily="2" charset="-34"/>
                    <a:ea typeface="+mn-ea"/>
                    <a:cs typeface="Prompt" pitchFamily="2" charset="-34"/>
                  </a:defRPr>
                </a:pPr>
                <a:endParaRPr lang="en-TH"/>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กราฟสรุปผลการประเมิน!$N$23:$N$25</c:f>
              <c:numCache>
                <c:formatCode>General</c:formatCode>
                <c:ptCount val="3"/>
                <c:pt idx="0">
                  <c:v>5.0999999999999996</c:v>
                </c:pt>
                <c:pt idx="1">
                  <c:v>5.2</c:v>
                </c:pt>
                <c:pt idx="2">
                  <c:v>5.3</c:v>
                </c:pt>
              </c:numCache>
            </c:numRef>
          </c:cat>
          <c:val>
            <c:numRef>
              <c:f>กราฟสรุปผลการประเมิน!$R$23:$R$25</c:f>
              <c:numCache>
                <c:formatCode>0</c:formatCode>
                <c:ptCount val="3"/>
                <c:pt idx="0">
                  <c:v>#N/A</c:v>
                </c:pt>
                <c:pt idx="1">
                  <c:v>#N/A</c:v>
                </c:pt>
                <c:pt idx="2">
                  <c:v>#N/A</c:v>
                </c:pt>
              </c:numCache>
            </c:numRef>
          </c:val>
          <c:extLst>
            <c:ext xmlns:c16="http://schemas.microsoft.com/office/drawing/2014/chart" uri="{C3380CC4-5D6E-409C-BE32-E72D297353CC}">
              <c16:uniqueId val="{00000001-E5BB-FD4E-AB21-02F9B4B3CEE7}"/>
            </c:ext>
          </c:extLst>
        </c:ser>
        <c:ser>
          <c:idx val="2"/>
          <c:order val="2"/>
          <c:tx>
            <c:strRef>
              <c:f>กราฟสรุปผลการประเมิน!$S$2</c:f>
              <c:strCache>
                <c:ptCount val="1"/>
                <c:pt idx="0">
                  <c:v>Advance</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Prompt" pitchFamily="2" charset="-34"/>
                    <a:ea typeface="+mn-ea"/>
                    <a:cs typeface="Prompt" pitchFamily="2" charset="-34"/>
                  </a:defRPr>
                </a:pPr>
                <a:endParaRPr lang="en-TH"/>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กราฟสรุปผลการประเมิน!$N$23:$N$25</c:f>
              <c:numCache>
                <c:formatCode>General</c:formatCode>
                <c:ptCount val="3"/>
                <c:pt idx="0">
                  <c:v>5.0999999999999996</c:v>
                </c:pt>
                <c:pt idx="1">
                  <c:v>5.2</c:v>
                </c:pt>
                <c:pt idx="2">
                  <c:v>5.3</c:v>
                </c:pt>
              </c:numCache>
            </c:numRef>
          </c:cat>
          <c:val>
            <c:numRef>
              <c:f>กราฟสรุปผลการประเมิน!$S$23:$S$25</c:f>
              <c:numCache>
                <c:formatCode>0</c:formatCode>
                <c:ptCount val="3"/>
                <c:pt idx="0">
                  <c:v>#N/A</c:v>
                </c:pt>
                <c:pt idx="1">
                  <c:v>#N/A</c:v>
                </c:pt>
                <c:pt idx="2">
                  <c:v>#N/A</c:v>
                </c:pt>
              </c:numCache>
            </c:numRef>
          </c:val>
          <c:extLst>
            <c:ext xmlns:c16="http://schemas.microsoft.com/office/drawing/2014/chart" uri="{C3380CC4-5D6E-409C-BE32-E72D297353CC}">
              <c16:uniqueId val="{00000002-E5BB-FD4E-AB21-02F9B4B3CEE7}"/>
            </c:ext>
          </c:extLst>
        </c:ser>
        <c:ser>
          <c:idx val="3"/>
          <c:order val="3"/>
          <c:tx>
            <c:strRef>
              <c:f>กราฟสรุปผลการประเมิน!$T$2</c:f>
              <c:strCache>
                <c:ptCount val="1"/>
                <c:pt idx="0">
                  <c:v>Sig</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Prompt" pitchFamily="2" charset="-34"/>
                    <a:ea typeface="+mn-ea"/>
                    <a:cs typeface="Prompt" pitchFamily="2" charset="-34"/>
                  </a:defRPr>
                </a:pPr>
                <a:endParaRPr lang="en-TH"/>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กราฟสรุปผลการประเมิน!$N$23:$N$25</c:f>
              <c:numCache>
                <c:formatCode>General</c:formatCode>
                <c:ptCount val="3"/>
                <c:pt idx="0">
                  <c:v>5.0999999999999996</c:v>
                </c:pt>
                <c:pt idx="1">
                  <c:v>5.2</c:v>
                </c:pt>
                <c:pt idx="2">
                  <c:v>5.3</c:v>
                </c:pt>
              </c:numCache>
            </c:numRef>
          </c:cat>
          <c:val>
            <c:numRef>
              <c:f>กราฟสรุปผลการประเมิน!$T$23:$T$25</c:f>
              <c:numCache>
                <c:formatCode>0</c:formatCode>
                <c:ptCount val="3"/>
                <c:pt idx="0">
                  <c:v>0</c:v>
                </c:pt>
                <c:pt idx="1">
                  <c:v>0</c:v>
                </c:pt>
                <c:pt idx="2">
                  <c:v>0</c:v>
                </c:pt>
              </c:numCache>
            </c:numRef>
          </c:val>
          <c:extLst>
            <c:ext xmlns:c16="http://schemas.microsoft.com/office/drawing/2014/chart" uri="{C3380CC4-5D6E-409C-BE32-E72D297353CC}">
              <c16:uniqueId val="{00000003-E5BB-FD4E-AB21-02F9B4B3CEE7}"/>
            </c:ext>
          </c:extLst>
        </c:ser>
        <c:dLbls>
          <c:showLegendKey val="0"/>
          <c:showVal val="0"/>
          <c:showCatName val="0"/>
          <c:showSerName val="0"/>
          <c:showPercent val="0"/>
          <c:showBubbleSize val="0"/>
        </c:dLbls>
        <c:gapWidth val="73"/>
        <c:overlap val="100"/>
        <c:axId val="994861568"/>
        <c:axId val="994463392"/>
      </c:barChart>
      <c:catAx>
        <c:axId val="994861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700" b="0" i="0" u="none" strike="noStrike" kern="1200" baseline="0">
                <a:solidFill>
                  <a:schemeClr val="tx1">
                    <a:lumMod val="65000"/>
                    <a:lumOff val="35000"/>
                  </a:schemeClr>
                </a:solidFill>
                <a:latin typeface="Prompt" pitchFamily="2" charset="-34"/>
                <a:ea typeface="+mn-ea"/>
                <a:cs typeface="Prompt" pitchFamily="2" charset="-34"/>
              </a:defRPr>
            </a:pPr>
            <a:endParaRPr lang="en-TH"/>
          </a:p>
        </c:txPr>
        <c:crossAx val="994463392"/>
        <c:crosses val="autoZero"/>
        <c:auto val="1"/>
        <c:lblAlgn val="ctr"/>
        <c:lblOffset val="100"/>
        <c:noMultiLvlLbl val="0"/>
      </c:catAx>
      <c:valAx>
        <c:axId val="994463392"/>
        <c:scaling>
          <c:orientation val="minMax"/>
          <c:max val="5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Prompt" pitchFamily="2" charset="-34"/>
                <a:ea typeface="+mn-ea"/>
                <a:cs typeface="Prompt" pitchFamily="2" charset="-34"/>
              </a:defRPr>
            </a:pPr>
            <a:endParaRPr lang="en-TH"/>
          </a:p>
        </c:txPr>
        <c:crossAx val="994861568"/>
        <c:crosses val="autoZero"/>
        <c:crossBetween val="between"/>
        <c:majorUnit val="100"/>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rompt" pitchFamily="2" charset="-34"/>
          <a:cs typeface="Prompt" pitchFamily="2" charset="-34"/>
        </a:defRPr>
      </a:pPr>
      <a:endParaRPr lang="en-TH"/>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h-TH"/>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00" b="1" i="0" u="none" strike="noStrike" kern="1200" spc="0" baseline="0">
                <a:solidFill>
                  <a:schemeClr val="tx1">
                    <a:lumMod val="65000"/>
                    <a:lumOff val="35000"/>
                  </a:schemeClr>
                </a:solidFill>
                <a:latin typeface="Prompt" pitchFamily="2" charset="-34"/>
                <a:ea typeface="+mn-ea"/>
                <a:cs typeface="Prompt" pitchFamily="2" charset="-34"/>
              </a:defRPr>
            </a:pPr>
            <a:r>
              <a:rPr lang="th-TH" sz="800" b="1"/>
              <a:t>หมวด</a:t>
            </a:r>
            <a:r>
              <a:rPr lang="th-TH" sz="800" b="1" baseline="0"/>
              <a:t> </a:t>
            </a:r>
            <a:r>
              <a:rPr lang="en-US" sz="800" b="1" baseline="0"/>
              <a:t>6</a:t>
            </a:r>
            <a:endParaRPr lang="en-US" sz="800" b="1"/>
          </a:p>
        </c:rich>
      </c:tx>
      <c:overlay val="0"/>
      <c:spPr>
        <a:noFill/>
        <a:ln>
          <a:noFill/>
        </a:ln>
        <a:effectLst/>
      </c:spPr>
      <c:txPr>
        <a:bodyPr rot="0" spcFirstLastPara="1" vertOverflow="ellipsis" vert="horz" wrap="square" anchor="ctr" anchorCtr="1"/>
        <a:lstStyle/>
        <a:p>
          <a:pPr>
            <a:defRPr sz="800" b="1" i="0" u="none" strike="noStrike" kern="1200" spc="0" baseline="0">
              <a:solidFill>
                <a:schemeClr val="tx1">
                  <a:lumMod val="65000"/>
                  <a:lumOff val="35000"/>
                </a:schemeClr>
              </a:solidFill>
              <a:latin typeface="Prompt" pitchFamily="2" charset="-34"/>
              <a:ea typeface="+mn-ea"/>
              <a:cs typeface="Prompt" pitchFamily="2" charset="-34"/>
            </a:defRPr>
          </a:pPr>
          <a:endParaRPr lang="en-US"/>
        </a:p>
      </c:txPr>
    </c:title>
    <c:autoTitleDeleted val="0"/>
    <c:plotArea>
      <c:layout/>
      <c:barChart>
        <c:barDir val="col"/>
        <c:grouping val="clustered"/>
        <c:varyColors val="0"/>
        <c:ser>
          <c:idx val="0"/>
          <c:order val="0"/>
          <c:tx>
            <c:strRef>
              <c:f>กราฟสรุปผลการประเมิน!$Q$2</c:f>
              <c:strCache>
                <c:ptCount val="1"/>
                <c:pt idx="0">
                  <c:v>Fail</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Prompt" pitchFamily="2" charset="-34"/>
                    <a:ea typeface="+mn-ea"/>
                    <a:cs typeface="Prompt" pitchFamily="2" charset="-34"/>
                  </a:defRPr>
                </a:pPr>
                <a:endParaRPr lang="en-TH"/>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กราฟสรุปผลการประเมิน!$N$27:$N$29</c:f>
              <c:numCache>
                <c:formatCode>General</c:formatCode>
                <c:ptCount val="3"/>
                <c:pt idx="0">
                  <c:v>6.1</c:v>
                </c:pt>
                <c:pt idx="1">
                  <c:v>6.2</c:v>
                </c:pt>
                <c:pt idx="2">
                  <c:v>6.3</c:v>
                </c:pt>
              </c:numCache>
            </c:numRef>
          </c:cat>
          <c:val>
            <c:numRef>
              <c:f>กราฟสรุปผลการประเมิน!$Q$27:$Q$29</c:f>
              <c:numCache>
                <c:formatCode>0</c:formatCode>
                <c:ptCount val="3"/>
                <c:pt idx="0">
                  <c:v>#N/A</c:v>
                </c:pt>
                <c:pt idx="1">
                  <c:v>#N/A</c:v>
                </c:pt>
                <c:pt idx="2">
                  <c:v>#N/A</c:v>
                </c:pt>
              </c:numCache>
            </c:numRef>
          </c:val>
          <c:extLst>
            <c:ext xmlns:c16="http://schemas.microsoft.com/office/drawing/2014/chart" uri="{C3380CC4-5D6E-409C-BE32-E72D297353CC}">
              <c16:uniqueId val="{00000000-F021-A34A-88D2-5FD9EBC6BFA0}"/>
            </c:ext>
          </c:extLst>
        </c:ser>
        <c:ser>
          <c:idx val="1"/>
          <c:order val="1"/>
          <c:tx>
            <c:strRef>
              <c:f>กราฟสรุปผลการประเมิน!$R$2</c:f>
              <c:strCache>
                <c:ptCount val="1"/>
                <c:pt idx="0">
                  <c:v>Basic</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Prompt" pitchFamily="2" charset="-34"/>
                    <a:ea typeface="+mn-ea"/>
                    <a:cs typeface="Prompt" pitchFamily="2" charset="-34"/>
                  </a:defRPr>
                </a:pPr>
                <a:endParaRPr lang="en-TH"/>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กราฟสรุปผลการประเมิน!$N$27:$N$29</c:f>
              <c:numCache>
                <c:formatCode>General</c:formatCode>
                <c:ptCount val="3"/>
                <c:pt idx="0">
                  <c:v>6.1</c:v>
                </c:pt>
                <c:pt idx="1">
                  <c:v>6.2</c:v>
                </c:pt>
                <c:pt idx="2">
                  <c:v>6.3</c:v>
                </c:pt>
              </c:numCache>
            </c:numRef>
          </c:cat>
          <c:val>
            <c:numRef>
              <c:f>กราฟสรุปผลการประเมิน!$R$27:$R$29</c:f>
              <c:numCache>
                <c:formatCode>0</c:formatCode>
                <c:ptCount val="3"/>
                <c:pt idx="0">
                  <c:v>#N/A</c:v>
                </c:pt>
                <c:pt idx="1">
                  <c:v>#N/A</c:v>
                </c:pt>
                <c:pt idx="2">
                  <c:v>#N/A</c:v>
                </c:pt>
              </c:numCache>
            </c:numRef>
          </c:val>
          <c:extLst>
            <c:ext xmlns:c16="http://schemas.microsoft.com/office/drawing/2014/chart" uri="{C3380CC4-5D6E-409C-BE32-E72D297353CC}">
              <c16:uniqueId val="{00000001-F021-A34A-88D2-5FD9EBC6BFA0}"/>
            </c:ext>
          </c:extLst>
        </c:ser>
        <c:ser>
          <c:idx val="2"/>
          <c:order val="2"/>
          <c:tx>
            <c:strRef>
              <c:f>กราฟสรุปผลการประเมิน!$S$2</c:f>
              <c:strCache>
                <c:ptCount val="1"/>
                <c:pt idx="0">
                  <c:v>Advance</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Prompt" pitchFamily="2" charset="-34"/>
                    <a:ea typeface="+mn-ea"/>
                    <a:cs typeface="Prompt" pitchFamily="2" charset="-34"/>
                  </a:defRPr>
                </a:pPr>
                <a:endParaRPr lang="en-TH"/>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กราฟสรุปผลการประเมิน!$N$27:$N$29</c:f>
              <c:numCache>
                <c:formatCode>General</c:formatCode>
                <c:ptCount val="3"/>
                <c:pt idx="0">
                  <c:v>6.1</c:v>
                </c:pt>
                <c:pt idx="1">
                  <c:v>6.2</c:v>
                </c:pt>
                <c:pt idx="2">
                  <c:v>6.3</c:v>
                </c:pt>
              </c:numCache>
            </c:numRef>
          </c:cat>
          <c:val>
            <c:numRef>
              <c:f>กราฟสรุปผลการประเมิน!$S$27:$S$29</c:f>
              <c:numCache>
                <c:formatCode>0</c:formatCode>
                <c:ptCount val="3"/>
                <c:pt idx="0">
                  <c:v>#N/A</c:v>
                </c:pt>
                <c:pt idx="1">
                  <c:v>#N/A</c:v>
                </c:pt>
                <c:pt idx="2">
                  <c:v>#N/A</c:v>
                </c:pt>
              </c:numCache>
            </c:numRef>
          </c:val>
          <c:extLst>
            <c:ext xmlns:c16="http://schemas.microsoft.com/office/drawing/2014/chart" uri="{C3380CC4-5D6E-409C-BE32-E72D297353CC}">
              <c16:uniqueId val="{00000002-F021-A34A-88D2-5FD9EBC6BFA0}"/>
            </c:ext>
          </c:extLst>
        </c:ser>
        <c:ser>
          <c:idx val="3"/>
          <c:order val="3"/>
          <c:tx>
            <c:strRef>
              <c:f>กราฟสรุปผลการประเมิน!$T$2</c:f>
              <c:strCache>
                <c:ptCount val="1"/>
                <c:pt idx="0">
                  <c:v>Sig</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Prompt" pitchFamily="2" charset="-34"/>
                    <a:ea typeface="+mn-ea"/>
                    <a:cs typeface="Prompt" pitchFamily="2" charset="-34"/>
                  </a:defRPr>
                </a:pPr>
                <a:endParaRPr lang="en-TH"/>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กราฟสรุปผลการประเมิน!$N$27:$N$29</c:f>
              <c:numCache>
                <c:formatCode>General</c:formatCode>
                <c:ptCount val="3"/>
                <c:pt idx="0">
                  <c:v>6.1</c:v>
                </c:pt>
                <c:pt idx="1">
                  <c:v>6.2</c:v>
                </c:pt>
                <c:pt idx="2">
                  <c:v>6.3</c:v>
                </c:pt>
              </c:numCache>
            </c:numRef>
          </c:cat>
          <c:val>
            <c:numRef>
              <c:f>กราฟสรุปผลการประเมิน!$T$27:$T$29</c:f>
              <c:numCache>
                <c:formatCode>0</c:formatCode>
                <c:ptCount val="3"/>
                <c:pt idx="0">
                  <c:v>0</c:v>
                </c:pt>
                <c:pt idx="1">
                  <c:v>0</c:v>
                </c:pt>
                <c:pt idx="2">
                  <c:v>0</c:v>
                </c:pt>
              </c:numCache>
            </c:numRef>
          </c:val>
          <c:extLst>
            <c:ext xmlns:c16="http://schemas.microsoft.com/office/drawing/2014/chart" uri="{C3380CC4-5D6E-409C-BE32-E72D297353CC}">
              <c16:uniqueId val="{00000003-F021-A34A-88D2-5FD9EBC6BFA0}"/>
            </c:ext>
          </c:extLst>
        </c:ser>
        <c:dLbls>
          <c:showLegendKey val="0"/>
          <c:showVal val="0"/>
          <c:showCatName val="0"/>
          <c:showSerName val="0"/>
          <c:showPercent val="0"/>
          <c:showBubbleSize val="0"/>
        </c:dLbls>
        <c:gapWidth val="73"/>
        <c:overlap val="100"/>
        <c:axId val="994861568"/>
        <c:axId val="994463392"/>
      </c:barChart>
      <c:catAx>
        <c:axId val="994861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700" b="0" i="0" u="none" strike="noStrike" kern="1200" baseline="0">
                <a:solidFill>
                  <a:schemeClr val="tx1">
                    <a:lumMod val="65000"/>
                    <a:lumOff val="35000"/>
                  </a:schemeClr>
                </a:solidFill>
                <a:latin typeface="Prompt" pitchFamily="2" charset="-34"/>
                <a:ea typeface="+mn-ea"/>
                <a:cs typeface="Prompt" pitchFamily="2" charset="-34"/>
              </a:defRPr>
            </a:pPr>
            <a:endParaRPr lang="en-TH"/>
          </a:p>
        </c:txPr>
        <c:crossAx val="994463392"/>
        <c:crosses val="autoZero"/>
        <c:auto val="1"/>
        <c:lblAlgn val="ctr"/>
        <c:lblOffset val="100"/>
        <c:noMultiLvlLbl val="0"/>
      </c:catAx>
      <c:valAx>
        <c:axId val="994463392"/>
        <c:scaling>
          <c:orientation val="minMax"/>
          <c:max val="5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Prompt" pitchFamily="2" charset="-34"/>
                <a:ea typeface="+mn-ea"/>
                <a:cs typeface="Prompt" pitchFamily="2" charset="-34"/>
              </a:defRPr>
            </a:pPr>
            <a:endParaRPr lang="en-TH"/>
          </a:p>
        </c:txPr>
        <c:crossAx val="994861568"/>
        <c:crosses val="autoZero"/>
        <c:crossBetween val="between"/>
        <c:majorUnit val="100"/>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rompt" pitchFamily="2" charset="-34"/>
          <a:cs typeface="Prompt" pitchFamily="2" charset="-34"/>
        </a:defRPr>
      </a:pPr>
      <a:endParaRPr lang="en-TH"/>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h-TH"/>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spPr>
            <a:solidFill>
              <a:srgbClr val="FFC000"/>
            </a:solidFill>
            <a:ln>
              <a:noFill/>
            </a:ln>
            <a:effectLst/>
          </c:spPr>
          <c:invertIfNegative val="0"/>
          <c:val>
            <c:numRef>
              <c:f>'หมวด 1 '!$U$124</c:f>
              <c:numCache>
                <c:formatCode>0</c:formatCode>
                <c:ptCount val="1"/>
                <c:pt idx="0">
                  <c:v>0</c:v>
                </c:pt>
              </c:numCache>
            </c:numRef>
          </c:val>
          <c:extLst>
            <c:ext xmlns:c16="http://schemas.microsoft.com/office/drawing/2014/chart" uri="{C3380CC4-5D6E-409C-BE32-E72D297353CC}">
              <c16:uniqueId val="{00000000-A4AE-9543-AEA2-0F958CCA360E}"/>
            </c:ext>
          </c:extLst>
        </c:ser>
        <c:ser>
          <c:idx val="1"/>
          <c:order val="1"/>
          <c:spPr>
            <a:solidFill>
              <a:srgbClr val="92D050"/>
            </a:solidFill>
            <a:ln>
              <a:noFill/>
            </a:ln>
            <a:effectLst/>
          </c:spPr>
          <c:invertIfNegative val="0"/>
          <c:val>
            <c:numRef>
              <c:f>'หมวด 1 '!$V$124</c:f>
              <c:numCache>
                <c:formatCode>0</c:formatCode>
                <c:ptCount val="1"/>
                <c:pt idx="0">
                  <c:v>0</c:v>
                </c:pt>
              </c:numCache>
            </c:numRef>
          </c:val>
          <c:extLst>
            <c:ext xmlns:c16="http://schemas.microsoft.com/office/drawing/2014/chart" uri="{C3380CC4-5D6E-409C-BE32-E72D297353CC}">
              <c16:uniqueId val="{00000001-A4AE-9543-AEA2-0F958CCA360E}"/>
            </c:ext>
          </c:extLst>
        </c:ser>
        <c:ser>
          <c:idx val="2"/>
          <c:order val="2"/>
          <c:spPr>
            <a:solidFill>
              <a:srgbClr val="00B0F0"/>
            </a:solidFill>
            <a:ln>
              <a:noFill/>
            </a:ln>
            <a:effectLst/>
          </c:spPr>
          <c:invertIfNegative val="0"/>
          <c:val>
            <c:numRef>
              <c:f>'หมวด 1 '!$W$124</c:f>
              <c:numCache>
                <c:formatCode>0</c:formatCode>
                <c:ptCount val="1"/>
                <c:pt idx="0">
                  <c:v>0</c:v>
                </c:pt>
              </c:numCache>
            </c:numRef>
          </c:val>
          <c:extLst>
            <c:ext xmlns:c16="http://schemas.microsoft.com/office/drawing/2014/chart" uri="{C3380CC4-5D6E-409C-BE32-E72D297353CC}">
              <c16:uniqueId val="{00000004-A4AE-9543-AEA2-0F958CCA360E}"/>
            </c:ext>
          </c:extLst>
        </c:ser>
        <c:dLbls>
          <c:showLegendKey val="0"/>
          <c:showVal val="0"/>
          <c:showCatName val="0"/>
          <c:showSerName val="0"/>
          <c:showPercent val="0"/>
          <c:showBubbleSize val="0"/>
        </c:dLbls>
        <c:gapWidth val="150"/>
        <c:overlap val="100"/>
        <c:axId val="1309151679"/>
        <c:axId val="1309562271"/>
      </c:barChart>
      <c:catAx>
        <c:axId val="1309151679"/>
        <c:scaling>
          <c:orientation val="minMax"/>
        </c:scaling>
        <c:delete val="1"/>
        <c:axPos val="b"/>
        <c:majorTickMark val="none"/>
        <c:minorTickMark val="none"/>
        <c:tickLblPos val="nextTo"/>
        <c:crossAx val="1309562271"/>
        <c:crosses val="autoZero"/>
        <c:auto val="1"/>
        <c:lblAlgn val="ctr"/>
        <c:lblOffset val="100"/>
        <c:noMultiLvlLbl val="0"/>
      </c:catAx>
      <c:valAx>
        <c:axId val="1309562271"/>
        <c:scaling>
          <c:orientation val="minMax"/>
          <c:max val="5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TH"/>
          </a:p>
        </c:txPr>
        <c:crossAx val="1309151679"/>
        <c:crosses val="autoZero"/>
        <c:crossBetween val="between"/>
        <c:majorUnit val="100"/>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TH"/>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h-TH"/>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spPr>
            <a:solidFill>
              <a:srgbClr val="FFC000"/>
            </a:solidFill>
            <a:ln>
              <a:noFill/>
            </a:ln>
            <a:effectLst/>
          </c:spPr>
          <c:invertIfNegative val="0"/>
          <c:val>
            <c:numRef>
              <c:f>'หมวด 2'!$U$39</c:f>
              <c:numCache>
                <c:formatCode>0</c:formatCode>
                <c:ptCount val="1"/>
                <c:pt idx="0">
                  <c:v>0</c:v>
                </c:pt>
              </c:numCache>
            </c:numRef>
          </c:val>
          <c:extLst>
            <c:ext xmlns:c16="http://schemas.microsoft.com/office/drawing/2014/chart" uri="{C3380CC4-5D6E-409C-BE32-E72D297353CC}">
              <c16:uniqueId val="{00000002-E570-964D-A1DB-66B896FDB57F}"/>
            </c:ext>
          </c:extLst>
        </c:ser>
        <c:ser>
          <c:idx val="1"/>
          <c:order val="1"/>
          <c:spPr>
            <a:solidFill>
              <a:srgbClr val="92D050"/>
            </a:solidFill>
            <a:ln>
              <a:noFill/>
            </a:ln>
            <a:effectLst/>
          </c:spPr>
          <c:invertIfNegative val="0"/>
          <c:val>
            <c:numRef>
              <c:f>'หมวด 2'!$V$39</c:f>
              <c:numCache>
                <c:formatCode>0</c:formatCode>
                <c:ptCount val="1"/>
                <c:pt idx="0">
                  <c:v>0</c:v>
                </c:pt>
              </c:numCache>
            </c:numRef>
          </c:val>
          <c:extLst>
            <c:ext xmlns:c16="http://schemas.microsoft.com/office/drawing/2014/chart" uri="{C3380CC4-5D6E-409C-BE32-E72D297353CC}">
              <c16:uniqueId val="{00000003-E570-964D-A1DB-66B896FDB57F}"/>
            </c:ext>
          </c:extLst>
        </c:ser>
        <c:ser>
          <c:idx val="2"/>
          <c:order val="2"/>
          <c:spPr>
            <a:solidFill>
              <a:srgbClr val="00B0F0"/>
            </a:solidFill>
            <a:ln>
              <a:noFill/>
            </a:ln>
            <a:effectLst/>
          </c:spPr>
          <c:invertIfNegative val="0"/>
          <c:val>
            <c:numRef>
              <c:f>'หมวด 2'!$W$39</c:f>
              <c:numCache>
                <c:formatCode>0</c:formatCode>
                <c:ptCount val="1"/>
                <c:pt idx="0">
                  <c:v>0</c:v>
                </c:pt>
              </c:numCache>
            </c:numRef>
          </c:val>
          <c:extLst>
            <c:ext xmlns:c16="http://schemas.microsoft.com/office/drawing/2014/chart" uri="{C3380CC4-5D6E-409C-BE32-E72D297353CC}">
              <c16:uniqueId val="{00000004-E570-964D-A1DB-66B896FDB57F}"/>
            </c:ext>
          </c:extLst>
        </c:ser>
        <c:dLbls>
          <c:showLegendKey val="0"/>
          <c:showVal val="0"/>
          <c:showCatName val="0"/>
          <c:showSerName val="0"/>
          <c:showPercent val="0"/>
          <c:showBubbleSize val="0"/>
        </c:dLbls>
        <c:gapWidth val="150"/>
        <c:overlap val="100"/>
        <c:axId val="1309151679"/>
        <c:axId val="1309562271"/>
      </c:barChart>
      <c:catAx>
        <c:axId val="1309151679"/>
        <c:scaling>
          <c:orientation val="minMax"/>
        </c:scaling>
        <c:delete val="1"/>
        <c:axPos val="b"/>
        <c:majorTickMark val="none"/>
        <c:minorTickMark val="none"/>
        <c:tickLblPos val="nextTo"/>
        <c:crossAx val="1309562271"/>
        <c:crosses val="autoZero"/>
        <c:auto val="1"/>
        <c:lblAlgn val="ctr"/>
        <c:lblOffset val="100"/>
        <c:noMultiLvlLbl val="0"/>
      </c:catAx>
      <c:valAx>
        <c:axId val="1309562271"/>
        <c:scaling>
          <c:orientation val="minMax"/>
          <c:max val="5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TH"/>
          </a:p>
        </c:txPr>
        <c:crossAx val="1309151679"/>
        <c:crosses val="autoZero"/>
        <c:crossBetween val="between"/>
        <c:majorUnit val="100"/>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TH"/>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h-TH"/>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spPr>
            <a:solidFill>
              <a:srgbClr val="FFC000"/>
            </a:solidFill>
            <a:ln>
              <a:noFill/>
            </a:ln>
            <a:effectLst/>
          </c:spPr>
          <c:invertIfNegative val="0"/>
          <c:val>
            <c:numRef>
              <c:f>'หมวด 2'!$U$95</c:f>
              <c:numCache>
                <c:formatCode>0</c:formatCode>
                <c:ptCount val="1"/>
                <c:pt idx="0">
                  <c:v>0</c:v>
                </c:pt>
              </c:numCache>
            </c:numRef>
          </c:val>
          <c:extLst>
            <c:ext xmlns:c16="http://schemas.microsoft.com/office/drawing/2014/chart" uri="{C3380CC4-5D6E-409C-BE32-E72D297353CC}">
              <c16:uniqueId val="{00000000-B3B5-8741-9CDA-AC8BCDE15CBF}"/>
            </c:ext>
          </c:extLst>
        </c:ser>
        <c:ser>
          <c:idx val="1"/>
          <c:order val="1"/>
          <c:spPr>
            <a:solidFill>
              <a:srgbClr val="92D050"/>
            </a:solidFill>
            <a:ln>
              <a:noFill/>
            </a:ln>
            <a:effectLst/>
          </c:spPr>
          <c:invertIfNegative val="0"/>
          <c:val>
            <c:numRef>
              <c:f>'หมวด 2'!$V$95</c:f>
              <c:numCache>
                <c:formatCode>0</c:formatCode>
                <c:ptCount val="1"/>
                <c:pt idx="0">
                  <c:v>0</c:v>
                </c:pt>
              </c:numCache>
            </c:numRef>
          </c:val>
          <c:extLst>
            <c:ext xmlns:c16="http://schemas.microsoft.com/office/drawing/2014/chart" uri="{C3380CC4-5D6E-409C-BE32-E72D297353CC}">
              <c16:uniqueId val="{00000001-B3B5-8741-9CDA-AC8BCDE15CBF}"/>
            </c:ext>
          </c:extLst>
        </c:ser>
        <c:ser>
          <c:idx val="2"/>
          <c:order val="2"/>
          <c:spPr>
            <a:solidFill>
              <a:srgbClr val="00B0F0"/>
            </a:solidFill>
            <a:ln>
              <a:noFill/>
            </a:ln>
            <a:effectLst/>
          </c:spPr>
          <c:invertIfNegative val="0"/>
          <c:val>
            <c:numRef>
              <c:f>'หมวด 2'!$W$95</c:f>
              <c:numCache>
                <c:formatCode>0</c:formatCode>
                <c:ptCount val="1"/>
                <c:pt idx="0">
                  <c:v>0</c:v>
                </c:pt>
              </c:numCache>
            </c:numRef>
          </c:val>
          <c:extLst>
            <c:ext xmlns:c16="http://schemas.microsoft.com/office/drawing/2014/chart" uri="{C3380CC4-5D6E-409C-BE32-E72D297353CC}">
              <c16:uniqueId val="{00000004-B3B5-8741-9CDA-AC8BCDE15CBF}"/>
            </c:ext>
          </c:extLst>
        </c:ser>
        <c:dLbls>
          <c:showLegendKey val="0"/>
          <c:showVal val="0"/>
          <c:showCatName val="0"/>
          <c:showSerName val="0"/>
          <c:showPercent val="0"/>
          <c:showBubbleSize val="0"/>
        </c:dLbls>
        <c:gapWidth val="150"/>
        <c:overlap val="100"/>
        <c:axId val="1309151679"/>
        <c:axId val="1309562271"/>
      </c:barChart>
      <c:catAx>
        <c:axId val="1309151679"/>
        <c:scaling>
          <c:orientation val="minMax"/>
        </c:scaling>
        <c:delete val="1"/>
        <c:axPos val="b"/>
        <c:majorTickMark val="none"/>
        <c:minorTickMark val="none"/>
        <c:tickLblPos val="nextTo"/>
        <c:crossAx val="1309562271"/>
        <c:crosses val="autoZero"/>
        <c:auto val="1"/>
        <c:lblAlgn val="ctr"/>
        <c:lblOffset val="100"/>
        <c:noMultiLvlLbl val="0"/>
      </c:catAx>
      <c:valAx>
        <c:axId val="1309562271"/>
        <c:scaling>
          <c:orientation val="minMax"/>
          <c:max val="5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TH"/>
          </a:p>
        </c:txPr>
        <c:crossAx val="1309151679"/>
        <c:crosses val="autoZero"/>
        <c:crossBetween val="between"/>
        <c:majorUnit val="100"/>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TH"/>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h-TH"/>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spPr>
            <a:solidFill>
              <a:srgbClr val="FFC000"/>
            </a:solidFill>
            <a:ln>
              <a:noFill/>
            </a:ln>
            <a:effectLst/>
          </c:spPr>
          <c:invertIfNegative val="0"/>
          <c:val>
            <c:numRef>
              <c:f>'หมวด 2'!$U$178</c:f>
              <c:numCache>
                <c:formatCode>0</c:formatCode>
                <c:ptCount val="1"/>
                <c:pt idx="0">
                  <c:v>0</c:v>
                </c:pt>
              </c:numCache>
            </c:numRef>
          </c:val>
          <c:extLst>
            <c:ext xmlns:c16="http://schemas.microsoft.com/office/drawing/2014/chart" uri="{C3380CC4-5D6E-409C-BE32-E72D297353CC}">
              <c16:uniqueId val="{00000000-A0EB-EE4B-A862-5891C3DED072}"/>
            </c:ext>
          </c:extLst>
        </c:ser>
        <c:ser>
          <c:idx val="1"/>
          <c:order val="1"/>
          <c:spPr>
            <a:solidFill>
              <a:srgbClr val="92D050"/>
            </a:solidFill>
            <a:ln>
              <a:noFill/>
            </a:ln>
            <a:effectLst/>
          </c:spPr>
          <c:invertIfNegative val="0"/>
          <c:val>
            <c:numRef>
              <c:f>'หมวด 2'!$V$178</c:f>
              <c:numCache>
                <c:formatCode>0</c:formatCode>
                <c:ptCount val="1"/>
                <c:pt idx="0">
                  <c:v>0</c:v>
                </c:pt>
              </c:numCache>
            </c:numRef>
          </c:val>
          <c:extLst>
            <c:ext xmlns:c16="http://schemas.microsoft.com/office/drawing/2014/chart" uri="{C3380CC4-5D6E-409C-BE32-E72D297353CC}">
              <c16:uniqueId val="{00000001-A0EB-EE4B-A862-5891C3DED072}"/>
            </c:ext>
          </c:extLst>
        </c:ser>
        <c:ser>
          <c:idx val="2"/>
          <c:order val="2"/>
          <c:spPr>
            <a:solidFill>
              <a:srgbClr val="00B0F0"/>
            </a:solidFill>
            <a:ln>
              <a:noFill/>
            </a:ln>
            <a:effectLst/>
          </c:spPr>
          <c:invertIfNegative val="0"/>
          <c:val>
            <c:numRef>
              <c:f>'หมวด 2'!$W$178</c:f>
              <c:numCache>
                <c:formatCode>0</c:formatCode>
                <c:ptCount val="1"/>
                <c:pt idx="0">
                  <c:v>0</c:v>
                </c:pt>
              </c:numCache>
            </c:numRef>
          </c:val>
          <c:extLst>
            <c:ext xmlns:c16="http://schemas.microsoft.com/office/drawing/2014/chart" uri="{C3380CC4-5D6E-409C-BE32-E72D297353CC}">
              <c16:uniqueId val="{00000002-A0EB-EE4B-A862-5891C3DED072}"/>
            </c:ext>
          </c:extLst>
        </c:ser>
        <c:dLbls>
          <c:showLegendKey val="0"/>
          <c:showVal val="0"/>
          <c:showCatName val="0"/>
          <c:showSerName val="0"/>
          <c:showPercent val="0"/>
          <c:showBubbleSize val="0"/>
        </c:dLbls>
        <c:gapWidth val="150"/>
        <c:overlap val="100"/>
        <c:axId val="1309151679"/>
        <c:axId val="1309562271"/>
      </c:barChart>
      <c:catAx>
        <c:axId val="1309151679"/>
        <c:scaling>
          <c:orientation val="minMax"/>
        </c:scaling>
        <c:delete val="1"/>
        <c:axPos val="b"/>
        <c:majorTickMark val="none"/>
        <c:minorTickMark val="none"/>
        <c:tickLblPos val="nextTo"/>
        <c:crossAx val="1309562271"/>
        <c:crosses val="autoZero"/>
        <c:auto val="1"/>
        <c:lblAlgn val="ctr"/>
        <c:lblOffset val="100"/>
        <c:noMultiLvlLbl val="0"/>
      </c:catAx>
      <c:valAx>
        <c:axId val="1309562271"/>
        <c:scaling>
          <c:orientation val="minMax"/>
          <c:max val="5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TH"/>
          </a:p>
        </c:txPr>
        <c:crossAx val="1309151679"/>
        <c:crosses val="autoZero"/>
        <c:crossBetween val="between"/>
        <c:majorUnit val="100"/>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TH"/>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h-TH"/>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spPr>
            <a:solidFill>
              <a:srgbClr val="FFC000"/>
            </a:solidFill>
            <a:ln>
              <a:noFill/>
            </a:ln>
            <a:effectLst/>
          </c:spPr>
          <c:invertIfNegative val="0"/>
          <c:val>
            <c:numRef>
              <c:f>'หมวด 3'!$U$47</c:f>
              <c:numCache>
                <c:formatCode>0</c:formatCode>
                <c:ptCount val="1"/>
                <c:pt idx="0">
                  <c:v>0</c:v>
                </c:pt>
              </c:numCache>
            </c:numRef>
          </c:val>
          <c:extLst>
            <c:ext xmlns:c16="http://schemas.microsoft.com/office/drawing/2014/chart" uri="{C3380CC4-5D6E-409C-BE32-E72D297353CC}">
              <c16:uniqueId val="{00000002-6DE7-044C-BFA0-5D3BAA0E4474}"/>
            </c:ext>
          </c:extLst>
        </c:ser>
        <c:ser>
          <c:idx val="1"/>
          <c:order val="1"/>
          <c:spPr>
            <a:solidFill>
              <a:srgbClr val="92D050"/>
            </a:solidFill>
            <a:ln>
              <a:noFill/>
            </a:ln>
            <a:effectLst/>
          </c:spPr>
          <c:invertIfNegative val="0"/>
          <c:val>
            <c:numRef>
              <c:f>'หมวด 3'!$V$47</c:f>
              <c:numCache>
                <c:formatCode>0</c:formatCode>
                <c:ptCount val="1"/>
                <c:pt idx="0">
                  <c:v>0</c:v>
                </c:pt>
              </c:numCache>
            </c:numRef>
          </c:val>
          <c:extLst>
            <c:ext xmlns:c16="http://schemas.microsoft.com/office/drawing/2014/chart" uri="{C3380CC4-5D6E-409C-BE32-E72D297353CC}">
              <c16:uniqueId val="{00000003-6DE7-044C-BFA0-5D3BAA0E4474}"/>
            </c:ext>
          </c:extLst>
        </c:ser>
        <c:ser>
          <c:idx val="2"/>
          <c:order val="2"/>
          <c:spPr>
            <a:solidFill>
              <a:srgbClr val="00B0F0"/>
            </a:solidFill>
            <a:ln>
              <a:noFill/>
            </a:ln>
            <a:effectLst/>
          </c:spPr>
          <c:invertIfNegative val="0"/>
          <c:val>
            <c:numRef>
              <c:f>'หมวด 3'!$W$47</c:f>
              <c:numCache>
                <c:formatCode>0</c:formatCode>
                <c:ptCount val="1"/>
                <c:pt idx="0">
                  <c:v>0</c:v>
                </c:pt>
              </c:numCache>
            </c:numRef>
          </c:val>
          <c:extLst>
            <c:ext xmlns:c16="http://schemas.microsoft.com/office/drawing/2014/chart" uri="{C3380CC4-5D6E-409C-BE32-E72D297353CC}">
              <c16:uniqueId val="{00000004-6DE7-044C-BFA0-5D3BAA0E4474}"/>
            </c:ext>
          </c:extLst>
        </c:ser>
        <c:dLbls>
          <c:showLegendKey val="0"/>
          <c:showVal val="0"/>
          <c:showCatName val="0"/>
          <c:showSerName val="0"/>
          <c:showPercent val="0"/>
          <c:showBubbleSize val="0"/>
        </c:dLbls>
        <c:gapWidth val="150"/>
        <c:overlap val="100"/>
        <c:axId val="1309151679"/>
        <c:axId val="1309562271"/>
      </c:barChart>
      <c:catAx>
        <c:axId val="1309151679"/>
        <c:scaling>
          <c:orientation val="minMax"/>
        </c:scaling>
        <c:delete val="1"/>
        <c:axPos val="b"/>
        <c:majorTickMark val="none"/>
        <c:minorTickMark val="none"/>
        <c:tickLblPos val="nextTo"/>
        <c:crossAx val="1309562271"/>
        <c:crosses val="autoZero"/>
        <c:auto val="1"/>
        <c:lblAlgn val="ctr"/>
        <c:lblOffset val="100"/>
        <c:noMultiLvlLbl val="0"/>
      </c:catAx>
      <c:valAx>
        <c:axId val="1309562271"/>
        <c:scaling>
          <c:orientation val="minMax"/>
          <c:max val="5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TH"/>
          </a:p>
        </c:txPr>
        <c:crossAx val="1309151679"/>
        <c:crosses val="autoZero"/>
        <c:crossBetween val="between"/>
        <c:majorUnit val="100"/>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TH"/>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h-TH"/>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spPr>
            <a:solidFill>
              <a:srgbClr val="FFC000"/>
            </a:solidFill>
            <a:ln>
              <a:noFill/>
            </a:ln>
            <a:effectLst/>
          </c:spPr>
          <c:invertIfNegative val="0"/>
          <c:val>
            <c:numRef>
              <c:f>'หมวด 3'!$U$103</c:f>
              <c:numCache>
                <c:formatCode>0</c:formatCode>
                <c:ptCount val="1"/>
                <c:pt idx="0">
                  <c:v>0</c:v>
                </c:pt>
              </c:numCache>
            </c:numRef>
          </c:val>
          <c:extLst>
            <c:ext xmlns:c16="http://schemas.microsoft.com/office/drawing/2014/chart" uri="{C3380CC4-5D6E-409C-BE32-E72D297353CC}">
              <c16:uniqueId val="{00000002-F4D4-CA4C-93E0-3EE826786686}"/>
            </c:ext>
          </c:extLst>
        </c:ser>
        <c:ser>
          <c:idx val="1"/>
          <c:order val="1"/>
          <c:spPr>
            <a:solidFill>
              <a:srgbClr val="92D050"/>
            </a:solidFill>
            <a:ln>
              <a:noFill/>
            </a:ln>
            <a:effectLst/>
          </c:spPr>
          <c:invertIfNegative val="0"/>
          <c:val>
            <c:numRef>
              <c:f>'หมวด 3'!$V$103</c:f>
              <c:numCache>
                <c:formatCode>0</c:formatCode>
                <c:ptCount val="1"/>
                <c:pt idx="0">
                  <c:v>0</c:v>
                </c:pt>
              </c:numCache>
            </c:numRef>
          </c:val>
          <c:extLst>
            <c:ext xmlns:c16="http://schemas.microsoft.com/office/drawing/2014/chart" uri="{C3380CC4-5D6E-409C-BE32-E72D297353CC}">
              <c16:uniqueId val="{00000003-F4D4-CA4C-93E0-3EE826786686}"/>
            </c:ext>
          </c:extLst>
        </c:ser>
        <c:ser>
          <c:idx val="2"/>
          <c:order val="2"/>
          <c:spPr>
            <a:solidFill>
              <a:srgbClr val="00B0F0"/>
            </a:solidFill>
            <a:ln>
              <a:noFill/>
            </a:ln>
            <a:effectLst/>
          </c:spPr>
          <c:invertIfNegative val="0"/>
          <c:val>
            <c:numRef>
              <c:f>'หมวด 3'!$W$103</c:f>
              <c:numCache>
                <c:formatCode>0</c:formatCode>
                <c:ptCount val="1"/>
                <c:pt idx="0">
                  <c:v>0</c:v>
                </c:pt>
              </c:numCache>
            </c:numRef>
          </c:val>
          <c:extLst>
            <c:ext xmlns:c16="http://schemas.microsoft.com/office/drawing/2014/chart" uri="{C3380CC4-5D6E-409C-BE32-E72D297353CC}">
              <c16:uniqueId val="{00000004-F4D4-CA4C-93E0-3EE826786686}"/>
            </c:ext>
          </c:extLst>
        </c:ser>
        <c:dLbls>
          <c:showLegendKey val="0"/>
          <c:showVal val="0"/>
          <c:showCatName val="0"/>
          <c:showSerName val="0"/>
          <c:showPercent val="0"/>
          <c:showBubbleSize val="0"/>
        </c:dLbls>
        <c:gapWidth val="150"/>
        <c:overlap val="100"/>
        <c:axId val="1309151679"/>
        <c:axId val="1309562271"/>
      </c:barChart>
      <c:catAx>
        <c:axId val="1309151679"/>
        <c:scaling>
          <c:orientation val="minMax"/>
        </c:scaling>
        <c:delete val="1"/>
        <c:axPos val="b"/>
        <c:majorTickMark val="none"/>
        <c:minorTickMark val="none"/>
        <c:tickLblPos val="nextTo"/>
        <c:crossAx val="1309562271"/>
        <c:crosses val="autoZero"/>
        <c:auto val="1"/>
        <c:lblAlgn val="ctr"/>
        <c:lblOffset val="100"/>
        <c:noMultiLvlLbl val="0"/>
      </c:catAx>
      <c:valAx>
        <c:axId val="1309562271"/>
        <c:scaling>
          <c:orientation val="minMax"/>
          <c:max val="5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TH"/>
          </a:p>
        </c:txPr>
        <c:crossAx val="1309151679"/>
        <c:crosses val="autoZero"/>
        <c:crossBetween val="between"/>
        <c:majorUnit val="100"/>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TH"/>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h-TH"/>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spPr>
            <a:solidFill>
              <a:srgbClr val="FFC000"/>
            </a:solidFill>
            <a:ln>
              <a:noFill/>
            </a:ln>
            <a:effectLst/>
          </c:spPr>
          <c:invertIfNegative val="0"/>
          <c:val>
            <c:numRef>
              <c:f>'หมวด 3'!$U$185</c:f>
              <c:numCache>
                <c:formatCode>0</c:formatCode>
                <c:ptCount val="1"/>
                <c:pt idx="0">
                  <c:v>0</c:v>
                </c:pt>
              </c:numCache>
            </c:numRef>
          </c:val>
          <c:extLst>
            <c:ext xmlns:c16="http://schemas.microsoft.com/office/drawing/2014/chart" uri="{C3380CC4-5D6E-409C-BE32-E72D297353CC}">
              <c16:uniqueId val="{00000002-79A0-2946-834A-247C049248A2}"/>
            </c:ext>
          </c:extLst>
        </c:ser>
        <c:ser>
          <c:idx val="1"/>
          <c:order val="1"/>
          <c:spPr>
            <a:solidFill>
              <a:srgbClr val="92D050"/>
            </a:solidFill>
            <a:ln>
              <a:noFill/>
            </a:ln>
            <a:effectLst/>
          </c:spPr>
          <c:invertIfNegative val="0"/>
          <c:val>
            <c:numRef>
              <c:f>'หมวด 3'!$V$185</c:f>
              <c:numCache>
                <c:formatCode>0</c:formatCode>
                <c:ptCount val="1"/>
                <c:pt idx="0">
                  <c:v>0</c:v>
                </c:pt>
              </c:numCache>
            </c:numRef>
          </c:val>
          <c:extLst>
            <c:ext xmlns:c16="http://schemas.microsoft.com/office/drawing/2014/chart" uri="{C3380CC4-5D6E-409C-BE32-E72D297353CC}">
              <c16:uniqueId val="{00000003-79A0-2946-834A-247C049248A2}"/>
            </c:ext>
          </c:extLst>
        </c:ser>
        <c:ser>
          <c:idx val="2"/>
          <c:order val="2"/>
          <c:spPr>
            <a:solidFill>
              <a:srgbClr val="00B0F0"/>
            </a:solidFill>
            <a:ln>
              <a:noFill/>
            </a:ln>
            <a:effectLst/>
          </c:spPr>
          <c:invertIfNegative val="0"/>
          <c:val>
            <c:numRef>
              <c:f>'หมวด 3'!$W$185</c:f>
              <c:numCache>
                <c:formatCode>0</c:formatCode>
                <c:ptCount val="1"/>
                <c:pt idx="0">
                  <c:v>0</c:v>
                </c:pt>
              </c:numCache>
            </c:numRef>
          </c:val>
          <c:extLst>
            <c:ext xmlns:c16="http://schemas.microsoft.com/office/drawing/2014/chart" uri="{C3380CC4-5D6E-409C-BE32-E72D297353CC}">
              <c16:uniqueId val="{00000004-79A0-2946-834A-247C049248A2}"/>
            </c:ext>
          </c:extLst>
        </c:ser>
        <c:dLbls>
          <c:showLegendKey val="0"/>
          <c:showVal val="0"/>
          <c:showCatName val="0"/>
          <c:showSerName val="0"/>
          <c:showPercent val="0"/>
          <c:showBubbleSize val="0"/>
        </c:dLbls>
        <c:gapWidth val="150"/>
        <c:overlap val="100"/>
        <c:axId val="1309151679"/>
        <c:axId val="1309562271"/>
      </c:barChart>
      <c:catAx>
        <c:axId val="1309151679"/>
        <c:scaling>
          <c:orientation val="minMax"/>
        </c:scaling>
        <c:delete val="1"/>
        <c:axPos val="b"/>
        <c:majorTickMark val="none"/>
        <c:minorTickMark val="none"/>
        <c:tickLblPos val="nextTo"/>
        <c:crossAx val="1309562271"/>
        <c:crosses val="autoZero"/>
        <c:auto val="1"/>
        <c:lblAlgn val="ctr"/>
        <c:lblOffset val="100"/>
        <c:noMultiLvlLbl val="0"/>
      </c:catAx>
      <c:valAx>
        <c:axId val="1309562271"/>
        <c:scaling>
          <c:orientation val="minMax"/>
          <c:max val="5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TH"/>
          </a:p>
        </c:txPr>
        <c:crossAx val="1309151679"/>
        <c:crosses val="autoZero"/>
        <c:crossBetween val="between"/>
        <c:majorUnit val="100"/>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TH"/>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8.tmp"/><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tmp"/><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s>
</file>

<file path=xl/drawings/_rels/drawing8.xml.rels><?xml version="1.0" encoding="UTF-8" standalone="yes"?>
<Relationships xmlns="http://schemas.openxmlformats.org/package/2006/relationships"><Relationship Id="rId8" Type="http://schemas.openxmlformats.org/officeDocument/2006/relationships/chart" Target="../charts/chart26.xml"/><Relationship Id="rId3" Type="http://schemas.openxmlformats.org/officeDocument/2006/relationships/chart" Target="../charts/chart21.xml"/><Relationship Id="rId7" Type="http://schemas.openxmlformats.org/officeDocument/2006/relationships/chart" Target="../charts/chart25.xml"/><Relationship Id="rId2" Type="http://schemas.openxmlformats.org/officeDocument/2006/relationships/chart" Target="../charts/chart20.xml"/><Relationship Id="rId1" Type="http://schemas.openxmlformats.org/officeDocument/2006/relationships/chart" Target="../charts/chart19.xml"/><Relationship Id="rId6" Type="http://schemas.openxmlformats.org/officeDocument/2006/relationships/chart" Target="../charts/chart24.xml"/><Relationship Id="rId5" Type="http://schemas.openxmlformats.org/officeDocument/2006/relationships/chart" Target="../charts/chart23.xml"/><Relationship Id="rId4" Type="http://schemas.openxmlformats.org/officeDocument/2006/relationships/chart" Target="../charts/chart22.xml"/></Relationships>
</file>

<file path=xl/drawings/drawing1.xml><?xml version="1.0" encoding="utf-8"?>
<xdr:wsDr xmlns:xdr="http://schemas.openxmlformats.org/drawingml/2006/spreadsheetDrawing" xmlns:a="http://schemas.openxmlformats.org/drawingml/2006/main">
  <xdr:twoCellAnchor>
    <xdr:from>
      <xdr:col>1</xdr:col>
      <xdr:colOff>406401</xdr:colOff>
      <xdr:row>17</xdr:row>
      <xdr:rowOff>139700</xdr:rowOff>
    </xdr:from>
    <xdr:to>
      <xdr:col>9</xdr:col>
      <xdr:colOff>482601</xdr:colOff>
      <xdr:row>32</xdr:row>
      <xdr:rowOff>106151</xdr:rowOff>
    </xdr:to>
    <xdr:grpSp>
      <xdr:nvGrpSpPr>
        <xdr:cNvPr id="5" name="Group 4">
          <a:extLst>
            <a:ext uri="{FF2B5EF4-FFF2-40B4-BE49-F238E27FC236}">
              <a16:creationId xmlns:a16="http://schemas.microsoft.com/office/drawing/2014/main" id="{9B47082D-7B8B-7466-9E9D-43FA5712C0D4}"/>
            </a:ext>
          </a:extLst>
        </xdr:cNvPr>
        <xdr:cNvGrpSpPr/>
      </xdr:nvGrpSpPr>
      <xdr:grpSpPr>
        <a:xfrm>
          <a:off x="863601" y="4083050"/>
          <a:ext cx="3990975" cy="3395451"/>
          <a:chOff x="469900" y="3543300"/>
          <a:chExt cx="4720833" cy="4533900"/>
        </a:xfrm>
      </xdr:grpSpPr>
      <xdr:pic>
        <xdr:nvPicPr>
          <xdr:cNvPr id="3" name="Picture 2">
            <a:extLst>
              <a:ext uri="{FF2B5EF4-FFF2-40B4-BE49-F238E27FC236}">
                <a16:creationId xmlns:a16="http://schemas.microsoft.com/office/drawing/2014/main" id="{8A5C2CE4-684A-CADF-90CB-754D1438EC92}"/>
              </a:ext>
            </a:extLst>
          </xdr:cNvPr>
          <xdr:cNvPicPr>
            <a:picLocks noChangeAspect="1"/>
          </xdr:cNvPicPr>
        </xdr:nvPicPr>
        <xdr:blipFill rotWithShape="1">
          <a:blip xmlns:r="http://schemas.openxmlformats.org/officeDocument/2006/relationships" r:embed="rId1"/>
          <a:srcRect b="71358"/>
          <a:stretch/>
        </xdr:blipFill>
        <xdr:spPr>
          <a:xfrm>
            <a:off x="482601" y="3543300"/>
            <a:ext cx="4708132" cy="2222500"/>
          </a:xfrm>
          <a:prstGeom prst="rect">
            <a:avLst/>
          </a:prstGeom>
        </xdr:spPr>
      </xdr:pic>
      <xdr:pic>
        <xdr:nvPicPr>
          <xdr:cNvPr id="4" name="Picture 3">
            <a:extLst>
              <a:ext uri="{FF2B5EF4-FFF2-40B4-BE49-F238E27FC236}">
                <a16:creationId xmlns:a16="http://schemas.microsoft.com/office/drawing/2014/main" id="{9D6105E5-47EA-EA4B-8B18-6C8AA217C213}"/>
              </a:ext>
            </a:extLst>
          </xdr:cNvPr>
          <xdr:cNvPicPr>
            <a:picLocks noChangeAspect="1"/>
          </xdr:cNvPicPr>
        </xdr:nvPicPr>
        <xdr:blipFill rotWithShape="1">
          <a:blip xmlns:r="http://schemas.openxmlformats.org/officeDocument/2006/relationships" r:embed="rId1"/>
          <a:srcRect t="69394"/>
          <a:stretch/>
        </xdr:blipFill>
        <xdr:spPr>
          <a:xfrm>
            <a:off x="469900" y="5702300"/>
            <a:ext cx="4708132" cy="2374900"/>
          </a:xfrm>
          <a:prstGeom prst="rect">
            <a:avLst/>
          </a:prstGeom>
        </xdr:spPr>
      </xdr:pic>
    </xdr:grpSp>
    <xdr:clientData/>
  </xdr:twoCellAnchor>
  <xdr:twoCellAnchor>
    <xdr:from>
      <xdr:col>1</xdr:col>
      <xdr:colOff>406401</xdr:colOff>
      <xdr:row>17</xdr:row>
      <xdr:rowOff>139700</xdr:rowOff>
    </xdr:from>
    <xdr:to>
      <xdr:col>10</xdr:col>
      <xdr:colOff>2541</xdr:colOff>
      <xdr:row>32</xdr:row>
      <xdr:rowOff>106152</xdr:rowOff>
    </xdr:to>
    <xdr:grpSp>
      <xdr:nvGrpSpPr>
        <xdr:cNvPr id="11" name="Group 10">
          <a:extLst>
            <a:ext uri="{FF2B5EF4-FFF2-40B4-BE49-F238E27FC236}">
              <a16:creationId xmlns:a16="http://schemas.microsoft.com/office/drawing/2014/main" id="{F10A8731-EC3B-499B-8D13-2030D9FCE725}"/>
            </a:ext>
          </a:extLst>
        </xdr:cNvPr>
        <xdr:cNvGrpSpPr/>
      </xdr:nvGrpSpPr>
      <xdr:grpSpPr>
        <a:xfrm>
          <a:off x="863601" y="4083050"/>
          <a:ext cx="3996690" cy="3395452"/>
          <a:chOff x="469900" y="3543300"/>
          <a:chExt cx="4720833" cy="4533901"/>
        </a:xfrm>
      </xdr:grpSpPr>
      <xdr:pic>
        <xdr:nvPicPr>
          <xdr:cNvPr id="12" name="Picture 11">
            <a:extLst>
              <a:ext uri="{FF2B5EF4-FFF2-40B4-BE49-F238E27FC236}">
                <a16:creationId xmlns:a16="http://schemas.microsoft.com/office/drawing/2014/main" id="{670E872D-33CA-92C3-C17F-DB06B2000C3F}"/>
              </a:ext>
            </a:extLst>
          </xdr:cNvPr>
          <xdr:cNvPicPr>
            <a:picLocks noChangeAspect="1"/>
          </xdr:cNvPicPr>
        </xdr:nvPicPr>
        <xdr:blipFill rotWithShape="1">
          <a:blip xmlns:r="http://schemas.openxmlformats.org/officeDocument/2006/relationships" r:embed="rId1"/>
          <a:srcRect b="71358"/>
          <a:stretch/>
        </xdr:blipFill>
        <xdr:spPr>
          <a:xfrm>
            <a:off x="482601" y="3543300"/>
            <a:ext cx="4708132" cy="2222500"/>
          </a:xfrm>
          <a:prstGeom prst="rect">
            <a:avLst/>
          </a:prstGeom>
        </xdr:spPr>
      </xdr:pic>
      <xdr:pic>
        <xdr:nvPicPr>
          <xdr:cNvPr id="13" name="Picture 12">
            <a:extLst>
              <a:ext uri="{FF2B5EF4-FFF2-40B4-BE49-F238E27FC236}">
                <a16:creationId xmlns:a16="http://schemas.microsoft.com/office/drawing/2014/main" id="{CE87F385-848F-F568-D528-6BE81D6828FC}"/>
              </a:ext>
            </a:extLst>
          </xdr:cNvPr>
          <xdr:cNvPicPr>
            <a:picLocks noChangeAspect="1"/>
          </xdr:cNvPicPr>
        </xdr:nvPicPr>
        <xdr:blipFill rotWithShape="1">
          <a:blip xmlns:r="http://schemas.openxmlformats.org/officeDocument/2006/relationships" r:embed="rId1"/>
          <a:srcRect t="69394"/>
          <a:stretch/>
        </xdr:blipFill>
        <xdr:spPr>
          <a:xfrm>
            <a:off x="469900" y="5702300"/>
            <a:ext cx="4708132" cy="2374901"/>
          </a:xfrm>
          <a:prstGeom prst="rect">
            <a:avLst/>
          </a:prstGeom>
        </xdr:spPr>
      </xdr:pic>
    </xdr:grpSp>
    <xdr:clientData/>
  </xdr:twoCellAnchor>
  <xdr:twoCellAnchor editAs="oneCell">
    <xdr:from>
      <xdr:col>7</xdr:col>
      <xdr:colOff>372296</xdr:colOff>
      <xdr:row>35</xdr:row>
      <xdr:rowOff>39804</xdr:rowOff>
    </xdr:from>
    <xdr:to>
      <xdr:col>8</xdr:col>
      <xdr:colOff>304889</xdr:colOff>
      <xdr:row>35</xdr:row>
      <xdr:rowOff>409430</xdr:rowOff>
    </xdr:to>
    <xdr:pic>
      <xdr:nvPicPr>
        <xdr:cNvPr id="14" name="Picture 13">
          <a:extLst>
            <a:ext uri="{FF2B5EF4-FFF2-40B4-BE49-F238E27FC236}">
              <a16:creationId xmlns:a16="http://schemas.microsoft.com/office/drawing/2014/main" id="{F9794327-5C99-4F58-90CB-CB45E45FBEDA}"/>
            </a:ext>
          </a:extLst>
        </xdr:cNvPr>
        <xdr:cNvPicPr>
          <a:picLocks noChangeAspect="1"/>
        </xdr:cNvPicPr>
      </xdr:nvPicPr>
      <xdr:blipFill>
        <a:blip xmlns:r="http://schemas.openxmlformats.org/officeDocument/2006/relationships" r:embed="rId2"/>
        <a:stretch>
          <a:fillRect/>
        </a:stretch>
      </xdr:blipFill>
      <xdr:spPr>
        <a:xfrm>
          <a:off x="3552181" y="6135804"/>
          <a:ext cx="386862" cy="369626"/>
        </a:xfrm>
        <a:prstGeom prst="rect">
          <a:avLst/>
        </a:prstGeom>
      </xdr:spPr>
    </xdr:pic>
    <xdr:clientData/>
  </xdr:twoCellAnchor>
  <xdr:twoCellAnchor editAs="oneCell">
    <xdr:from>
      <xdr:col>2</xdr:col>
      <xdr:colOff>296545</xdr:colOff>
      <xdr:row>58</xdr:row>
      <xdr:rowOff>99545</xdr:rowOff>
    </xdr:from>
    <xdr:to>
      <xdr:col>10</xdr:col>
      <xdr:colOff>393887</xdr:colOff>
      <xdr:row>66</xdr:row>
      <xdr:rowOff>121821</xdr:rowOff>
    </xdr:to>
    <xdr:pic>
      <xdr:nvPicPr>
        <xdr:cNvPr id="15" name="Picture 14">
          <a:extLst>
            <a:ext uri="{FF2B5EF4-FFF2-40B4-BE49-F238E27FC236}">
              <a16:creationId xmlns:a16="http://schemas.microsoft.com/office/drawing/2014/main" id="{B9074604-5D63-48C4-B55C-74D90E7668B3}"/>
            </a:ext>
          </a:extLst>
        </xdr:cNvPr>
        <xdr:cNvPicPr>
          <a:picLocks noChangeAspect="1"/>
        </xdr:cNvPicPr>
      </xdr:nvPicPr>
      <xdr:blipFill>
        <a:blip xmlns:r="http://schemas.openxmlformats.org/officeDocument/2006/relationships" r:embed="rId3"/>
        <a:stretch>
          <a:fillRect/>
        </a:stretch>
      </xdr:blipFill>
      <xdr:spPr>
        <a:xfrm>
          <a:off x="1215427" y="12975104"/>
          <a:ext cx="3772872" cy="1815217"/>
        </a:xfrm>
        <a:prstGeom prst="rect">
          <a:avLst/>
        </a:prstGeom>
      </xdr:spPr>
    </xdr:pic>
    <xdr:clientData/>
  </xdr:twoCellAnchor>
  <xdr:twoCellAnchor editAs="oneCell">
    <xdr:from>
      <xdr:col>1</xdr:col>
      <xdr:colOff>201707</xdr:colOff>
      <xdr:row>86</xdr:row>
      <xdr:rowOff>126781</xdr:rowOff>
    </xdr:from>
    <xdr:to>
      <xdr:col>5</xdr:col>
      <xdr:colOff>194423</xdr:colOff>
      <xdr:row>96</xdr:row>
      <xdr:rowOff>224812</xdr:rowOff>
    </xdr:to>
    <xdr:pic>
      <xdr:nvPicPr>
        <xdr:cNvPr id="16" name="Picture 15">
          <a:extLst>
            <a:ext uri="{FF2B5EF4-FFF2-40B4-BE49-F238E27FC236}">
              <a16:creationId xmlns:a16="http://schemas.microsoft.com/office/drawing/2014/main" id="{4021A1AC-5B44-44E4-883A-5FA6AD8832C3}"/>
            </a:ext>
            <a:ext uri="{147F2762-F138-4A5C-976F-8EAC2B608ADB}">
              <a16:predDERef xmlns:a16="http://schemas.microsoft.com/office/drawing/2014/main" pred="{B9074604-5D63-48C4-B55C-74D90E7668B3}"/>
            </a:ext>
          </a:extLst>
        </xdr:cNvPr>
        <xdr:cNvPicPr>
          <a:picLocks noChangeAspect="1"/>
        </xdr:cNvPicPr>
      </xdr:nvPicPr>
      <xdr:blipFill>
        <a:blip xmlns:r="http://schemas.openxmlformats.org/officeDocument/2006/relationships" r:embed="rId4"/>
        <a:stretch>
          <a:fillRect/>
        </a:stretch>
      </xdr:blipFill>
      <xdr:spPr>
        <a:xfrm>
          <a:off x="661148" y="17686399"/>
          <a:ext cx="2110628" cy="2137501"/>
        </a:xfrm>
        <a:prstGeom prst="rect">
          <a:avLst/>
        </a:prstGeom>
      </xdr:spPr>
    </xdr:pic>
    <xdr:clientData/>
  </xdr:twoCellAnchor>
  <xdr:twoCellAnchor editAs="oneCell">
    <xdr:from>
      <xdr:col>0</xdr:col>
      <xdr:colOff>125009</xdr:colOff>
      <xdr:row>3</xdr:row>
      <xdr:rowOff>76244</xdr:rowOff>
    </xdr:from>
    <xdr:to>
      <xdr:col>12</xdr:col>
      <xdr:colOff>66675</xdr:colOff>
      <xdr:row>4</xdr:row>
      <xdr:rowOff>59268</xdr:rowOff>
    </xdr:to>
    <xdr:pic>
      <xdr:nvPicPr>
        <xdr:cNvPr id="2" name="รูปภาพ 1">
          <a:extLst>
            <a:ext uri="{FF2B5EF4-FFF2-40B4-BE49-F238E27FC236}">
              <a16:creationId xmlns:a16="http://schemas.microsoft.com/office/drawing/2014/main" id="{6637CCD0-9390-DC94-827A-E13FB75DBB91}"/>
            </a:ext>
          </a:extLst>
        </xdr:cNvPr>
        <xdr:cNvPicPr>
          <a:picLocks noChangeAspect="1"/>
        </xdr:cNvPicPr>
      </xdr:nvPicPr>
      <xdr:blipFill>
        <a:blip xmlns:r="http://schemas.openxmlformats.org/officeDocument/2006/relationships" r:embed="rId5"/>
        <a:stretch>
          <a:fillRect/>
        </a:stretch>
      </xdr:blipFill>
      <xdr:spPr>
        <a:xfrm>
          <a:off x="125009" y="819194"/>
          <a:ext cx="5713816" cy="211624"/>
        </a:xfrm>
        <a:prstGeom prst="rect">
          <a:avLst/>
        </a:prstGeom>
      </xdr:spPr>
    </xdr:pic>
    <xdr:clientData/>
  </xdr:twoCellAnchor>
  <xdr:twoCellAnchor editAs="oneCell">
    <xdr:from>
      <xdr:col>2</xdr:col>
      <xdr:colOff>405731</xdr:colOff>
      <xdr:row>108</xdr:row>
      <xdr:rowOff>156882</xdr:rowOff>
    </xdr:from>
    <xdr:to>
      <xdr:col>9</xdr:col>
      <xdr:colOff>112059</xdr:colOff>
      <xdr:row>117</xdr:row>
      <xdr:rowOff>177894</xdr:rowOff>
    </xdr:to>
    <xdr:pic>
      <xdr:nvPicPr>
        <xdr:cNvPr id="6" name="รูปภาพ 5">
          <a:extLst>
            <a:ext uri="{FF2B5EF4-FFF2-40B4-BE49-F238E27FC236}">
              <a16:creationId xmlns:a16="http://schemas.microsoft.com/office/drawing/2014/main" id="{7838E0B2-5FFC-266E-49C0-8FE3513F5372}"/>
            </a:ext>
          </a:extLst>
        </xdr:cNvPr>
        <xdr:cNvPicPr>
          <a:picLocks noChangeAspect="1"/>
        </xdr:cNvPicPr>
      </xdr:nvPicPr>
      <xdr:blipFill rotWithShape="1">
        <a:blip xmlns:r="http://schemas.openxmlformats.org/officeDocument/2006/relationships" r:embed="rId6"/>
        <a:srcRect l="562" r="5036"/>
        <a:stretch/>
      </xdr:blipFill>
      <xdr:spPr>
        <a:xfrm>
          <a:off x="1324613" y="21033441"/>
          <a:ext cx="2922417" cy="2038071"/>
        </a:xfrm>
        <a:prstGeom prst="rect">
          <a:avLst/>
        </a:prstGeom>
      </xdr:spPr>
    </xdr:pic>
    <xdr:clientData/>
  </xdr:twoCellAnchor>
  <xdr:twoCellAnchor editAs="oneCell">
    <xdr:from>
      <xdr:col>1</xdr:col>
      <xdr:colOff>582707</xdr:colOff>
      <xdr:row>123</xdr:row>
      <xdr:rowOff>100853</xdr:rowOff>
    </xdr:from>
    <xdr:to>
      <xdr:col>10</xdr:col>
      <xdr:colOff>257735</xdr:colOff>
      <xdr:row>135</xdr:row>
      <xdr:rowOff>100165</xdr:rowOff>
    </xdr:to>
    <xdr:pic>
      <xdr:nvPicPr>
        <xdr:cNvPr id="8" name="รูปภาพ 7">
          <a:extLst>
            <a:ext uri="{FF2B5EF4-FFF2-40B4-BE49-F238E27FC236}">
              <a16:creationId xmlns:a16="http://schemas.microsoft.com/office/drawing/2014/main" id="{8BE73C6D-488F-EAE8-A947-6A2CD6E6BED0}"/>
            </a:ext>
          </a:extLst>
        </xdr:cNvPr>
        <xdr:cNvPicPr>
          <a:picLocks noChangeAspect="1"/>
        </xdr:cNvPicPr>
      </xdr:nvPicPr>
      <xdr:blipFill>
        <a:blip xmlns:r="http://schemas.openxmlformats.org/officeDocument/2006/relationships" r:embed="rId7"/>
        <a:stretch>
          <a:fillRect/>
        </a:stretch>
      </xdr:blipFill>
      <xdr:spPr>
        <a:xfrm>
          <a:off x="1042148" y="36251029"/>
          <a:ext cx="4090146" cy="2688724"/>
        </a:xfrm>
        <a:prstGeom prst="rect">
          <a:avLst/>
        </a:prstGeom>
      </xdr:spPr>
    </xdr:pic>
    <xdr:clientData/>
  </xdr:twoCellAnchor>
  <xdr:twoCellAnchor editAs="oneCell">
    <xdr:from>
      <xdr:col>1</xdr:col>
      <xdr:colOff>108456</xdr:colOff>
      <xdr:row>51</xdr:row>
      <xdr:rowOff>180894</xdr:rowOff>
    </xdr:from>
    <xdr:to>
      <xdr:col>12</xdr:col>
      <xdr:colOff>98650</xdr:colOff>
      <xdr:row>51</xdr:row>
      <xdr:rowOff>3196191</xdr:rowOff>
    </xdr:to>
    <xdr:pic>
      <xdr:nvPicPr>
        <xdr:cNvPr id="9" name="รูปภาพ 8">
          <a:extLst>
            <a:ext uri="{FF2B5EF4-FFF2-40B4-BE49-F238E27FC236}">
              <a16:creationId xmlns:a16="http://schemas.microsoft.com/office/drawing/2014/main" id="{F77598E0-9FB3-831C-9A04-77A445F355A4}"/>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571099" y="12182394"/>
          <a:ext cx="5365015" cy="3015297"/>
        </a:xfrm>
        <a:prstGeom prst="rect">
          <a:avLst/>
        </a:prstGeom>
      </xdr:spPr>
    </xdr:pic>
    <xdr:clientData/>
  </xdr:twoCellAnchor>
  <xdr:twoCellAnchor editAs="oneCell">
    <xdr:from>
      <xdr:col>0</xdr:col>
      <xdr:colOff>348784</xdr:colOff>
      <xdr:row>119</xdr:row>
      <xdr:rowOff>201705</xdr:rowOff>
    </xdr:from>
    <xdr:to>
      <xdr:col>12</xdr:col>
      <xdr:colOff>175668</xdr:colOff>
      <xdr:row>119</xdr:row>
      <xdr:rowOff>2825535</xdr:rowOff>
    </xdr:to>
    <xdr:pic>
      <xdr:nvPicPr>
        <xdr:cNvPr id="10" name="รูปภาพ 9">
          <a:extLst>
            <a:ext uri="{FF2B5EF4-FFF2-40B4-BE49-F238E27FC236}">
              <a16:creationId xmlns:a16="http://schemas.microsoft.com/office/drawing/2014/main" id="{D72D0488-F8F7-FD81-3467-A3985819930C}"/>
            </a:ext>
          </a:extLst>
        </xdr:cNvPr>
        <xdr:cNvPicPr>
          <a:picLocks noChangeAspect="1"/>
        </xdr:cNvPicPr>
      </xdr:nvPicPr>
      <xdr:blipFill>
        <a:blip xmlns:r="http://schemas.openxmlformats.org/officeDocument/2006/relationships" r:embed="rId9"/>
        <a:stretch>
          <a:fillRect/>
        </a:stretch>
      </xdr:blipFill>
      <xdr:spPr>
        <a:xfrm>
          <a:off x="348784" y="28227617"/>
          <a:ext cx="5620325" cy="2623830"/>
        </a:xfrm>
        <a:prstGeom prst="rect">
          <a:avLst/>
        </a:prstGeom>
      </xdr:spPr>
    </xdr:pic>
    <xdr:clientData/>
  </xdr:twoCellAnchor>
  <xdr:twoCellAnchor editAs="oneCell">
    <xdr:from>
      <xdr:col>0</xdr:col>
      <xdr:colOff>293171</xdr:colOff>
      <xdr:row>55</xdr:row>
      <xdr:rowOff>95250</xdr:rowOff>
    </xdr:from>
    <xdr:to>
      <xdr:col>12</xdr:col>
      <xdr:colOff>285884</xdr:colOff>
      <xdr:row>55</xdr:row>
      <xdr:rowOff>3360964</xdr:rowOff>
    </xdr:to>
    <xdr:pic>
      <xdr:nvPicPr>
        <xdr:cNvPr id="18" name="รูปภาพ 17">
          <a:extLst>
            <a:ext uri="{FF2B5EF4-FFF2-40B4-BE49-F238E27FC236}">
              <a16:creationId xmlns:a16="http://schemas.microsoft.com/office/drawing/2014/main" id="{AE204DF2-6B5E-3F0C-7542-E8A052BA4179}"/>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293171" y="16274143"/>
          <a:ext cx="5830177" cy="3265714"/>
        </a:xfrm>
        <a:prstGeom prst="rect">
          <a:avLst/>
        </a:prstGeom>
      </xdr:spPr>
    </xdr:pic>
    <xdr:clientData/>
  </xdr:twoCellAnchor>
  <xdr:twoCellAnchor>
    <xdr:from>
      <xdr:col>3</xdr:col>
      <xdr:colOff>307940</xdr:colOff>
      <xdr:row>27</xdr:row>
      <xdr:rowOff>34750</xdr:rowOff>
    </xdr:from>
    <xdr:to>
      <xdr:col>8</xdr:col>
      <xdr:colOff>250371</xdr:colOff>
      <xdr:row>30</xdr:row>
      <xdr:rowOff>163286</xdr:rowOff>
    </xdr:to>
    <xdr:sp macro="" textlink="">
      <xdr:nvSpPr>
        <xdr:cNvPr id="7" name="กล่องข้อความ 6">
          <a:extLst>
            <a:ext uri="{FF2B5EF4-FFF2-40B4-BE49-F238E27FC236}">
              <a16:creationId xmlns:a16="http://schemas.microsoft.com/office/drawing/2014/main" id="{AA2F78F5-93DB-4EC3-D3DC-A38512150D1C}"/>
            </a:ext>
          </a:extLst>
        </xdr:cNvPr>
        <xdr:cNvSpPr txBox="1"/>
      </xdr:nvSpPr>
      <xdr:spPr>
        <a:xfrm>
          <a:off x="1968011" y="6266821"/>
          <a:ext cx="2228431" cy="814336"/>
        </a:xfrm>
        <a:prstGeom prst="rect">
          <a:avLst/>
        </a:prstGeom>
        <a:solidFill>
          <a:schemeClr val="accent2">
            <a:lumMod val="20000"/>
            <a:lumOff val="80000"/>
          </a:schemeClr>
        </a:solidFill>
        <a:ln w="9525" cmpd="sng">
          <a:solidFill>
            <a:schemeClr val="accent2">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th-TH" sz="600" b="1">
              <a:effectLst/>
              <a:latin typeface="Prompt" panose="00000500000000000000" pitchFamily="2" charset="-34"/>
              <a:cs typeface="Prompt" panose="00000500000000000000" pitchFamily="2" charset="-34"/>
            </a:rPr>
            <a:t>ข้อแนะนำในการเขียน</a:t>
          </a:r>
        </a:p>
        <a:p>
          <a:r>
            <a:rPr lang="th-TH" sz="600">
              <a:effectLst/>
              <a:latin typeface="Prompt" panose="00000500000000000000" pitchFamily="2" charset="-34"/>
              <a:cs typeface="Prompt" panose="00000500000000000000" pitchFamily="2" charset="-34"/>
            </a:rPr>
            <a:t>แสดงรายละเอียดการดำเนินงามแนวทาง </a:t>
          </a:r>
          <a:r>
            <a:rPr lang="en-US" sz="600">
              <a:effectLst/>
              <a:latin typeface="Prompt" panose="00000500000000000000" pitchFamily="2" charset="-34"/>
              <a:cs typeface="Prompt" panose="00000500000000000000" pitchFamily="2" charset="-34"/>
            </a:rPr>
            <a:t>ADR </a:t>
          </a:r>
          <a:r>
            <a:rPr lang="th-TH" sz="600">
              <a:effectLst/>
              <a:latin typeface="Prompt" panose="00000500000000000000" pitchFamily="2" charset="-34"/>
              <a:cs typeface="Prompt" panose="00000500000000000000" pitchFamily="2" charset="-34"/>
            </a:rPr>
            <a:t>อันได้แก่ </a:t>
          </a:r>
          <a:br>
            <a:rPr lang="en-US" sz="600">
              <a:effectLst/>
              <a:latin typeface="Prompt" panose="00000500000000000000" pitchFamily="2" charset="-34"/>
              <a:cs typeface="Prompt" panose="00000500000000000000" pitchFamily="2" charset="-34"/>
            </a:rPr>
          </a:br>
          <a:r>
            <a:rPr lang="th-TH" sz="600">
              <a:effectLst/>
              <a:latin typeface="Prompt" panose="00000500000000000000" pitchFamily="2" charset="-34"/>
              <a:cs typeface="Prompt" panose="00000500000000000000" pitchFamily="2" charset="-34"/>
            </a:rPr>
            <a:t>การแลดงกระบวนการที่เป็นระบชัดเจน (</a:t>
          </a:r>
          <a:r>
            <a:rPr lang="en-US" sz="600">
              <a:effectLst/>
              <a:latin typeface="Prompt" panose="00000500000000000000" pitchFamily="2" charset="-34"/>
              <a:cs typeface="Prompt" panose="00000500000000000000" pitchFamily="2" charset="-34"/>
            </a:rPr>
            <a:t>Approach) </a:t>
          </a:r>
          <a:br>
            <a:rPr lang="th-TH" sz="600">
              <a:effectLst/>
              <a:latin typeface="Prompt" panose="00000500000000000000" pitchFamily="2" charset="-34"/>
              <a:cs typeface="Prompt" panose="00000500000000000000" pitchFamily="2" charset="-34"/>
            </a:rPr>
          </a:br>
          <a:r>
            <a:rPr lang="th-TH" sz="600">
              <a:effectLst/>
              <a:latin typeface="Prompt" panose="00000500000000000000" pitchFamily="2" charset="-34"/>
              <a:cs typeface="Prompt" panose="00000500000000000000" pitchFamily="2" charset="-34"/>
            </a:rPr>
            <a:t>แสดงกระบวนการดำเนินงานตาม กระบวนการที่กำหนดไว้</a:t>
          </a:r>
          <a:br>
            <a:rPr lang="th-TH" sz="600">
              <a:effectLst/>
              <a:latin typeface="Prompt" panose="00000500000000000000" pitchFamily="2" charset="-34"/>
              <a:cs typeface="Prompt" panose="00000500000000000000" pitchFamily="2" charset="-34"/>
            </a:rPr>
          </a:br>
          <a:r>
            <a:rPr lang="th-TH" sz="600">
              <a:effectLst/>
              <a:latin typeface="Prompt" panose="00000500000000000000" pitchFamily="2" charset="-34"/>
              <a:cs typeface="Prompt" panose="00000500000000000000" pitchFamily="2" charset="-34"/>
            </a:rPr>
            <a:t>อย่างครอบคลุม ต่อเนื่อง และ สม่ำเสมอ (</a:t>
          </a:r>
          <a:r>
            <a:rPr lang="en-US" sz="600">
              <a:effectLst/>
              <a:latin typeface="Prompt" panose="00000500000000000000" pitchFamily="2" charset="-34"/>
              <a:cs typeface="Prompt" panose="00000500000000000000" pitchFamily="2" charset="-34"/>
            </a:rPr>
            <a:t>Deployment) </a:t>
          </a:r>
          <a:r>
            <a:rPr lang="th-TH" sz="600">
              <a:effectLst/>
              <a:latin typeface="Prompt" panose="00000500000000000000" pitchFamily="2" charset="-34"/>
              <a:cs typeface="Prompt" panose="00000500000000000000" pitchFamily="2" charset="-34"/>
            </a:rPr>
            <a:t>และแสดงผลลัพธ์ในระดับเบื้องต้นของกระบวนการ (</a:t>
          </a:r>
          <a:r>
            <a:rPr lang="en-US" sz="600">
              <a:effectLst/>
              <a:latin typeface="Prompt" panose="00000500000000000000" pitchFamily="2" charset="-34"/>
              <a:cs typeface="Prompt" panose="00000500000000000000" pitchFamily="2" charset="-34"/>
            </a:rPr>
            <a:t>Early Results)</a:t>
          </a:r>
          <a:endParaRPr lang="th-TH" sz="600">
            <a:latin typeface="Prompt" panose="00000500000000000000" pitchFamily="2" charset="-34"/>
            <a:cs typeface="Prompt" panose="00000500000000000000" pitchFamily="2" charset="-34"/>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299357</xdr:colOff>
      <xdr:row>4</xdr:row>
      <xdr:rowOff>134257</xdr:rowOff>
    </xdr:from>
    <xdr:to>
      <xdr:col>14</xdr:col>
      <xdr:colOff>3512457</xdr:colOff>
      <xdr:row>14</xdr:row>
      <xdr:rowOff>108157</xdr:rowOff>
    </xdr:to>
    <xdr:graphicFrame macro="">
      <xdr:nvGraphicFramePr>
        <xdr:cNvPr id="4" name="Chart 3">
          <a:extLst>
            <a:ext uri="{FF2B5EF4-FFF2-40B4-BE49-F238E27FC236}">
              <a16:creationId xmlns:a16="http://schemas.microsoft.com/office/drawing/2014/main" id="{2969C490-E068-2E29-68A4-7889A77806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311727</xdr:colOff>
      <xdr:row>67</xdr:row>
      <xdr:rowOff>12651</xdr:rowOff>
    </xdr:from>
    <xdr:to>
      <xdr:col>14</xdr:col>
      <xdr:colOff>3524827</xdr:colOff>
      <xdr:row>76</xdr:row>
      <xdr:rowOff>190658</xdr:rowOff>
    </xdr:to>
    <xdr:graphicFrame macro="">
      <xdr:nvGraphicFramePr>
        <xdr:cNvPr id="2" name="Chart 1">
          <a:extLst>
            <a:ext uri="{FF2B5EF4-FFF2-40B4-BE49-F238E27FC236}">
              <a16:creationId xmlns:a16="http://schemas.microsoft.com/office/drawing/2014/main" id="{07E5BF36-9042-2141-A530-9950C06FC3C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338942</xdr:colOff>
      <xdr:row>105</xdr:row>
      <xdr:rowOff>54428</xdr:rowOff>
    </xdr:from>
    <xdr:to>
      <xdr:col>14</xdr:col>
      <xdr:colOff>3552042</xdr:colOff>
      <xdr:row>115</xdr:row>
      <xdr:rowOff>28328</xdr:rowOff>
    </xdr:to>
    <xdr:graphicFrame macro="">
      <xdr:nvGraphicFramePr>
        <xdr:cNvPr id="3" name="Chart 2">
          <a:extLst>
            <a:ext uri="{FF2B5EF4-FFF2-40B4-BE49-F238E27FC236}">
              <a16:creationId xmlns:a16="http://schemas.microsoft.com/office/drawing/2014/main" id="{35062B68-E478-6344-BB45-856F5A3CD4B3}"/>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14</xdr:col>
      <xdr:colOff>299357</xdr:colOff>
      <xdr:row>4</xdr:row>
      <xdr:rowOff>94617</xdr:rowOff>
    </xdr:from>
    <xdr:to>
      <xdr:col>14</xdr:col>
      <xdr:colOff>3512457</xdr:colOff>
      <xdr:row>14</xdr:row>
      <xdr:rowOff>163767</xdr:rowOff>
    </xdr:to>
    <xdr:graphicFrame macro="">
      <xdr:nvGraphicFramePr>
        <xdr:cNvPr id="2" name="Chart 1">
          <a:extLst>
            <a:ext uri="{FF2B5EF4-FFF2-40B4-BE49-F238E27FC236}">
              <a16:creationId xmlns:a16="http://schemas.microsoft.com/office/drawing/2014/main" id="{1B99E497-5B14-8641-8338-C7EFA2B2293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357496</xdr:colOff>
      <xdr:row>55</xdr:row>
      <xdr:rowOff>137308</xdr:rowOff>
    </xdr:from>
    <xdr:to>
      <xdr:col>14</xdr:col>
      <xdr:colOff>3375984</xdr:colOff>
      <xdr:row>65</xdr:row>
      <xdr:rowOff>111208</xdr:rowOff>
    </xdr:to>
    <xdr:graphicFrame macro="">
      <xdr:nvGraphicFramePr>
        <xdr:cNvPr id="5" name="Chart 4">
          <a:extLst>
            <a:ext uri="{FF2B5EF4-FFF2-40B4-BE49-F238E27FC236}">
              <a16:creationId xmlns:a16="http://schemas.microsoft.com/office/drawing/2014/main" id="{FF95A343-FC58-4743-8588-6F3DC84D10D2}"/>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322861</xdr:colOff>
      <xdr:row>112</xdr:row>
      <xdr:rowOff>25977</xdr:rowOff>
    </xdr:from>
    <xdr:to>
      <xdr:col>14</xdr:col>
      <xdr:colOff>3535961</xdr:colOff>
      <xdr:row>122</xdr:row>
      <xdr:rowOff>95127</xdr:rowOff>
    </xdr:to>
    <xdr:graphicFrame macro="">
      <xdr:nvGraphicFramePr>
        <xdr:cNvPr id="3" name="Chart 2">
          <a:extLst>
            <a:ext uri="{FF2B5EF4-FFF2-40B4-BE49-F238E27FC236}">
              <a16:creationId xmlns:a16="http://schemas.microsoft.com/office/drawing/2014/main" id="{A466B8B0-54EC-0543-8E7A-93903A564F91}"/>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285750</xdr:colOff>
      <xdr:row>4</xdr:row>
      <xdr:rowOff>161469</xdr:rowOff>
    </xdr:from>
    <xdr:to>
      <xdr:col>14</xdr:col>
      <xdr:colOff>3498850</xdr:colOff>
      <xdr:row>14</xdr:row>
      <xdr:rowOff>83414</xdr:rowOff>
    </xdr:to>
    <xdr:graphicFrame macro="">
      <xdr:nvGraphicFramePr>
        <xdr:cNvPr id="2" name="Chart 1">
          <a:extLst>
            <a:ext uri="{FF2B5EF4-FFF2-40B4-BE49-F238E27FC236}">
              <a16:creationId xmlns:a16="http://schemas.microsoft.com/office/drawing/2014/main" id="{59A1CE2E-FF1E-CF40-B3CF-ABE9D9930B8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285750</xdr:colOff>
      <xdr:row>63</xdr:row>
      <xdr:rowOff>120649</xdr:rowOff>
    </xdr:from>
    <xdr:to>
      <xdr:col>14</xdr:col>
      <xdr:colOff>3498850</xdr:colOff>
      <xdr:row>72</xdr:row>
      <xdr:rowOff>146504</xdr:rowOff>
    </xdr:to>
    <xdr:graphicFrame macro="">
      <xdr:nvGraphicFramePr>
        <xdr:cNvPr id="5" name="Chart 4">
          <a:extLst>
            <a:ext uri="{FF2B5EF4-FFF2-40B4-BE49-F238E27FC236}">
              <a16:creationId xmlns:a16="http://schemas.microsoft.com/office/drawing/2014/main" id="{512A990C-DF87-0E4D-8B47-6C4EFF44C93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367393</xdr:colOff>
      <xdr:row>120</xdr:row>
      <xdr:rowOff>93436</xdr:rowOff>
    </xdr:from>
    <xdr:to>
      <xdr:col>14</xdr:col>
      <xdr:colOff>3580493</xdr:colOff>
      <xdr:row>130</xdr:row>
      <xdr:rowOff>15381</xdr:rowOff>
    </xdr:to>
    <xdr:graphicFrame macro="">
      <xdr:nvGraphicFramePr>
        <xdr:cNvPr id="6" name="Chart 5">
          <a:extLst>
            <a:ext uri="{FF2B5EF4-FFF2-40B4-BE49-F238E27FC236}">
              <a16:creationId xmlns:a16="http://schemas.microsoft.com/office/drawing/2014/main" id="{0116B684-09A3-2942-ADE0-5C7BC8D490B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14</xdr:col>
      <xdr:colOff>287170</xdr:colOff>
      <xdr:row>4</xdr:row>
      <xdr:rowOff>117300</xdr:rowOff>
    </xdr:from>
    <xdr:to>
      <xdr:col>14</xdr:col>
      <xdr:colOff>3501970</xdr:colOff>
      <xdr:row>13</xdr:row>
      <xdr:rowOff>143154</xdr:rowOff>
    </xdr:to>
    <xdr:graphicFrame macro="">
      <xdr:nvGraphicFramePr>
        <xdr:cNvPr id="2" name="Chart 1">
          <a:extLst>
            <a:ext uri="{FF2B5EF4-FFF2-40B4-BE49-F238E27FC236}">
              <a16:creationId xmlns:a16="http://schemas.microsoft.com/office/drawing/2014/main" id="{61C75E9E-41AE-DD42-AB22-D1E030C996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395845</xdr:colOff>
      <xdr:row>66</xdr:row>
      <xdr:rowOff>72405</xdr:rowOff>
    </xdr:from>
    <xdr:to>
      <xdr:col>14</xdr:col>
      <xdr:colOff>3608945</xdr:colOff>
      <xdr:row>75</xdr:row>
      <xdr:rowOff>141555</xdr:rowOff>
    </xdr:to>
    <xdr:graphicFrame macro="">
      <xdr:nvGraphicFramePr>
        <xdr:cNvPr id="5" name="Chart 4">
          <a:extLst>
            <a:ext uri="{FF2B5EF4-FFF2-40B4-BE49-F238E27FC236}">
              <a16:creationId xmlns:a16="http://schemas.microsoft.com/office/drawing/2014/main" id="{AE740726-AB3E-214F-BCCF-DA79F15EEF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336176</xdr:colOff>
      <xdr:row>126</xdr:row>
      <xdr:rowOff>126253</xdr:rowOff>
    </xdr:from>
    <xdr:to>
      <xdr:col>14</xdr:col>
      <xdr:colOff>3549276</xdr:colOff>
      <xdr:row>136</xdr:row>
      <xdr:rowOff>100153</xdr:rowOff>
    </xdr:to>
    <xdr:graphicFrame macro="">
      <xdr:nvGraphicFramePr>
        <xdr:cNvPr id="6" name="Chart 5">
          <a:extLst>
            <a:ext uri="{FF2B5EF4-FFF2-40B4-BE49-F238E27FC236}">
              <a16:creationId xmlns:a16="http://schemas.microsoft.com/office/drawing/2014/main" id="{2C3CD3E4-477F-504C-914D-AEB188989A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14</xdr:col>
      <xdr:colOff>314325</xdr:colOff>
      <xdr:row>4</xdr:row>
      <xdr:rowOff>196850</xdr:rowOff>
    </xdr:from>
    <xdr:to>
      <xdr:col>14</xdr:col>
      <xdr:colOff>3527425</xdr:colOff>
      <xdr:row>15</xdr:row>
      <xdr:rowOff>75500</xdr:rowOff>
    </xdr:to>
    <xdr:graphicFrame macro="">
      <xdr:nvGraphicFramePr>
        <xdr:cNvPr id="2" name="Chart 1">
          <a:extLst>
            <a:ext uri="{FF2B5EF4-FFF2-40B4-BE49-F238E27FC236}">
              <a16:creationId xmlns:a16="http://schemas.microsoft.com/office/drawing/2014/main" id="{183E1F73-1088-9146-B968-0A831120B0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326572</xdr:colOff>
      <xdr:row>66</xdr:row>
      <xdr:rowOff>93436</xdr:rowOff>
    </xdr:from>
    <xdr:to>
      <xdr:col>14</xdr:col>
      <xdr:colOff>3539672</xdr:colOff>
      <xdr:row>76</xdr:row>
      <xdr:rowOff>67336</xdr:rowOff>
    </xdr:to>
    <xdr:graphicFrame macro="">
      <xdr:nvGraphicFramePr>
        <xdr:cNvPr id="5" name="Chart 4">
          <a:extLst>
            <a:ext uri="{FF2B5EF4-FFF2-40B4-BE49-F238E27FC236}">
              <a16:creationId xmlns:a16="http://schemas.microsoft.com/office/drawing/2014/main" id="{D3CF9A8F-57C2-F14F-A36A-070F30454B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328972</xdr:colOff>
      <xdr:row>122</xdr:row>
      <xdr:rowOff>66221</xdr:rowOff>
    </xdr:from>
    <xdr:to>
      <xdr:col>14</xdr:col>
      <xdr:colOff>3542072</xdr:colOff>
      <xdr:row>131</xdr:row>
      <xdr:rowOff>140974</xdr:rowOff>
    </xdr:to>
    <xdr:graphicFrame macro="">
      <xdr:nvGraphicFramePr>
        <xdr:cNvPr id="6" name="Chart 5">
          <a:extLst>
            <a:ext uri="{FF2B5EF4-FFF2-40B4-BE49-F238E27FC236}">
              <a16:creationId xmlns:a16="http://schemas.microsoft.com/office/drawing/2014/main" id="{8539F536-AC91-BA46-86A4-40649988F1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14</xdr:col>
      <xdr:colOff>413779</xdr:colOff>
      <xdr:row>4</xdr:row>
      <xdr:rowOff>124668</xdr:rowOff>
    </xdr:from>
    <xdr:to>
      <xdr:col>14</xdr:col>
      <xdr:colOff>3598738</xdr:colOff>
      <xdr:row>15</xdr:row>
      <xdr:rowOff>3318</xdr:rowOff>
    </xdr:to>
    <xdr:graphicFrame macro="">
      <xdr:nvGraphicFramePr>
        <xdr:cNvPr id="2" name="Chart 1">
          <a:extLst>
            <a:ext uri="{FF2B5EF4-FFF2-40B4-BE49-F238E27FC236}">
              <a16:creationId xmlns:a16="http://schemas.microsoft.com/office/drawing/2014/main" id="{B3187275-F9EA-FF4E-B288-22907E2361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302559</xdr:colOff>
      <xdr:row>60</xdr:row>
      <xdr:rowOff>137458</xdr:rowOff>
    </xdr:from>
    <xdr:to>
      <xdr:col>14</xdr:col>
      <xdr:colOff>3515659</xdr:colOff>
      <xdr:row>71</xdr:row>
      <xdr:rowOff>10505</xdr:rowOff>
    </xdr:to>
    <xdr:graphicFrame macro="">
      <xdr:nvGraphicFramePr>
        <xdr:cNvPr id="5" name="Chart 4">
          <a:extLst>
            <a:ext uri="{FF2B5EF4-FFF2-40B4-BE49-F238E27FC236}">
              <a16:creationId xmlns:a16="http://schemas.microsoft.com/office/drawing/2014/main" id="{FBE6F437-BC82-A540-BADA-022856517C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347101</xdr:colOff>
      <xdr:row>95</xdr:row>
      <xdr:rowOff>97077</xdr:rowOff>
    </xdr:from>
    <xdr:to>
      <xdr:col>14</xdr:col>
      <xdr:colOff>3560201</xdr:colOff>
      <xdr:row>104</xdr:row>
      <xdr:rowOff>57369</xdr:rowOff>
    </xdr:to>
    <xdr:graphicFrame macro="">
      <xdr:nvGraphicFramePr>
        <xdr:cNvPr id="6" name="Chart 5">
          <a:extLst>
            <a:ext uri="{FF2B5EF4-FFF2-40B4-BE49-F238E27FC236}">
              <a16:creationId xmlns:a16="http://schemas.microsoft.com/office/drawing/2014/main" id="{74113457-793F-0D42-AC1F-1FC1C781E0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182096</xdr:colOff>
      <xdr:row>24</xdr:row>
      <xdr:rowOff>183194</xdr:rowOff>
    </xdr:from>
    <xdr:to>
      <xdr:col>12</xdr:col>
      <xdr:colOff>904409</xdr:colOff>
      <xdr:row>39</xdr:row>
      <xdr:rowOff>146106</xdr:rowOff>
    </xdr:to>
    <xdr:sp macro="" textlink="">
      <xdr:nvSpPr>
        <xdr:cNvPr id="19" name="Rectangle 18">
          <a:extLst>
            <a:ext uri="{FF2B5EF4-FFF2-40B4-BE49-F238E27FC236}">
              <a16:creationId xmlns:a16="http://schemas.microsoft.com/office/drawing/2014/main" id="{15F762CF-6491-319B-4C2B-9B124FA466DB}"/>
            </a:ext>
          </a:extLst>
        </xdr:cNvPr>
        <xdr:cNvSpPr/>
      </xdr:nvSpPr>
      <xdr:spPr>
        <a:xfrm>
          <a:off x="182096" y="6458488"/>
          <a:ext cx="7647548" cy="3492765"/>
        </a:xfrm>
        <a:prstGeom prst="rect">
          <a:avLst/>
        </a:prstGeom>
        <a:solidFill>
          <a:schemeClr val="bg1">
            <a:lumMod val="8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571500</xdr:colOff>
      <xdr:row>2</xdr:row>
      <xdr:rowOff>165100</xdr:rowOff>
    </xdr:from>
    <xdr:to>
      <xdr:col>12</xdr:col>
      <xdr:colOff>203200</xdr:colOff>
      <xdr:row>7</xdr:row>
      <xdr:rowOff>241300</xdr:rowOff>
    </xdr:to>
    <xdr:sp macro="" textlink="">
      <xdr:nvSpPr>
        <xdr:cNvPr id="5" name="Rounded Rectangle 4">
          <a:extLst>
            <a:ext uri="{FF2B5EF4-FFF2-40B4-BE49-F238E27FC236}">
              <a16:creationId xmlns:a16="http://schemas.microsoft.com/office/drawing/2014/main" id="{7046EE9D-D932-5978-266E-078B21035A56}"/>
            </a:ext>
          </a:extLst>
        </xdr:cNvPr>
        <xdr:cNvSpPr/>
      </xdr:nvSpPr>
      <xdr:spPr>
        <a:xfrm>
          <a:off x="571500" y="457200"/>
          <a:ext cx="4584700" cy="1155700"/>
        </a:xfrm>
        <a:prstGeom prst="roundRect">
          <a:avLst/>
        </a:prstGeom>
        <a:noFill/>
        <a:ln>
          <a:solidFill>
            <a:schemeClr val="accent4">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rgbClr val="FF0000"/>
            </a:solidFill>
          </a:endParaRPr>
        </a:p>
      </xdr:txBody>
    </xdr:sp>
    <xdr:clientData/>
  </xdr:twoCellAnchor>
  <xdr:twoCellAnchor>
    <xdr:from>
      <xdr:col>0</xdr:col>
      <xdr:colOff>104424</xdr:colOff>
      <xdr:row>8</xdr:row>
      <xdr:rowOff>209550</xdr:rowOff>
    </xdr:from>
    <xdr:to>
      <xdr:col>12</xdr:col>
      <xdr:colOff>714024</xdr:colOff>
      <xdr:row>20</xdr:row>
      <xdr:rowOff>76200</xdr:rowOff>
    </xdr:to>
    <xdr:graphicFrame macro="">
      <xdr:nvGraphicFramePr>
        <xdr:cNvPr id="12" name="Chart 11">
          <a:extLst>
            <a:ext uri="{FF2B5EF4-FFF2-40B4-BE49-F238E27FC236}">
              <a16:creationId xmlns:a16="http://schemas.microsoft.com/office/drawing/2014/main" id="{F557A9A6-2BB8-F75D-B802-19C0D913D88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246261</xdr:colOff>
      <xdr:row>27</xdr:row>
      <xdr:rowOff>196149</xdr:rowOff>
    </xdr:from>
    <xdr:to>
      <xdr:col>4</xdr:col>
      <xdr:colOff>479941</xdr:colOff>
      <xdr:row>33</xdr:row>
      <xdr:rowOff>42298</xdr:rowOff>
    </xdr:to>
    <xdr:graphicFrame macro="">
      <xdr:nvGraphicFramePr>
        <xdr:cNvPr id="13" name="Chart 12">
          <a:extLst>
            <a:ext uri="{FF2B5EF4-FFF2-40B4-BE49-F238E27FC236}">
              <a16:creationId xmlns:a16="http://schemas.microsoft.com/office/drawing/2014/main" id="{BEF8F8F8-8C9E-5041-BEC5-F6A185EEBB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167670</xdr:colOff>
      <xdr:row>41</xdr:row>
      <xdr:rowOff>115872</xdr:rowOff>
    </xdr:from>
    <xdr:to>
      <xdr:col>12</xdr:col>
      <xdr:colOff>889983</xdr:colOff>
      <xdr:row>56</xdr:row>
      <xdr:rowOff>146424</xdr:rowOff>
    </xdr:to>
    <xdr:sp macro="" textlink="">
      <xdr:nvSpPr>
        <xdr:cNvPr id="2" name="Rectangle 1">
          <a:extLst>
            <a:ext uri="{FF2B5EF4-FFF2-40B4-BE49-F238E27FC236}">
              <a16:creationId xmlns:a16="http://schemas.microsoft.com/office/drawing/2014/main" id="{E9B41F8B-0DE6-DB42-8BA7-C351D98FAD52}"/>
            </a:ext>
          </a:extLst>
        </xdr:cNvPr>
        <xdr:cNvSpPr/>
      </xdr:nvSpPr>
      <xdr:spPr>
        <a:xfrm>
          <a:off x="167670" y="10391666"/>
          <a:ext cx="7647548" cy="3560405"/>
        </a:xfrm>
        <a:prstGeom prst="rect">
          <a:avLst/>
        </a:prstGeom>
        <a:solidFill>
          <a:schemeClr val="bg1">
            <a:lumMod val="8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277525</xdr:colOff>
      <xdr:row>44</xdr:row>
      <xdr:rowOff>227703</xdr:rowOff>
    </xdr:from>
    <xdr:to>
      <xdr:col>12</xdr:col>
      <xdr:colOff>793185</xdr:colOff>
      <xdr:row>56</xdr:row>
      <xdr:rowOff>53633</xdr:rowOff>
    </xdr:to>
    <xdr:graphicFrame macro="">
      <xdr:nvGraphicFramePr>
        <xdr:cNvPr id="3" name="Chart 2">
          <a:extLst>
            <a:ext uri="{FF2B5EF4-FFF2-40B4-BE49-F238E27FC236}">
              <a16:creationId xmlns:a16="http://schemas.microsoft.com/office/drawing/2014/main" id="{1B8B7A0A-C42F-5C4F-8DFB-900834D8B5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248945</xdr:colOff>
      <xdr:row>25</xdr:row>
      <xdr:rowOff>45629</xdr:rowOff>
    </xdr:from>
    <xdr:to>
      <xdr:col>12</xdr:col>
      <xdr:colOff>773676</xdr:colOff>
      <xdr:row>27</xdr:row>
      <xdr:rowOff>76048</xdr:rowOff>
    </xdr:to>
    <xdr:sp macro="" textlink="">
      <xdr:nvSpPr>
        <xdr:cNvPr id="10" name="TextBox 9">
          <a:extLst>
            <a:ext uri="{FF2B5EF4-FFF2-40B4-BE49-F238E27FC236}">
              <a16:creationId xmlns:a16="http://schemas.microsoft.com/office/drawing/2014/main" id="{15422768-869D-0385-8E6F-D51A975DD0FC}"/>
            </a:ext>
          </a:extLst>
        </xdr:cNvPr>
        <xdr:cNvSpPr txBox="1"/>
      </xdr:nvSpPr>
      <xdr:spPr>
        <a:xfrm>
          <a:off x="248945" y="6556247"/>
          <a:ext cx="7449966" cy="5010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b="1">
              <a:solidFill>
                <a:sysClr val="windowText" lastClr="000000"/>
              </a:solidFill>
              <a:latin typeface="Prompt" pitchFamily="2" charset="-34"/>
              <a:cs typeface="Prompt" pitchFamily="2" charset="-34"/>
            </a:rPr>
            <a:t>คะแนนหมวด </a:t>
          </a:r>
          <a:r>
            <a:rPr lang="en-US" sz="1600" b="1">
              <a:solidFill>
                <a:sysClr val="windowText" lastClr="000000"/>
              </a:solidFill>
              <a:latin typeface="Prompt" pitchFamily="2" charset="-34"/>
              <a:cs typeface="Prompt" pitchFamily="2" charset="-34"/>
            </a:rPr>
            <a:t>1-6</a:t>
          </a:r>
        </a:p>
      </xdr:txBody>
    </xdr:sp>
    <xdr:clientData/>
  </xdr:twoCellAnchor>
  <xdr:twoCellAnchor>
    <xdr:from>
      <xdr:col>0</xdr:col>
      <xdr:colOff>269270</xdr:colOff>
      <xdr:row>41</xdr:row>
      <xdr:rowOff>176832</xdr:rowOff>
    </xdr:from>
    <xdr:to>
      <xdr:col>12</xdr:col>
      <xdr:colOff>794001</xdr:colOff>
      <xdr:row>44</xdr:row>
      <xdr:rowOff>95490</xdr:rowOff>
    </xdr:to>
    <xdr:sp macro="" textlink="">
      <xdr:nvSpPr>
        <xdr:cNvPr id="11" name="TextBox 10">
          <a:extLst>
            <a:ext uri="{FF2B5EF4-FFF2-40B4-BE49-F238E27FC236}">
              <a16:creationId xmlns:a16="http://schemas.microsoft.com/office/drawing/2014/main" id="{88AE3008-1F2E-434F-AF33-132FC86E6FEE}"/>
            </a:ext>
          </a:extLst>
        </xdr:cNvPr>
        <xdr:cNvSpPr txBox="1"/>
      </xdr:nvSpPr>
      <xdr:spPr>
        <a:xfrm>
          <a:off x="269270" y="10452626"/>
          <a:ext cx="7449966" cy="6246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h-TH" sz="1600" b="1">
              <a:solidFill>
                <a:sysClr val="windowText" lastClr="000000"/>
              </a:solidFill>
              <a:latin typeface="Prompt" pitchFamily="2" charset="-34"/>
              <a:cs typeface="Prompt" pitchFamily="2" charset="-34"/>
            </a:rPr>
            <a:t>คะแนนหมวด </a:t>
          </a:r>
          <a:r>
            <a:rPr lang="en-US" sz="1600" b="1">
              <a:solidFill>
                <a:sysClr val="windowText" lastClr="000000"/>
              </a:solidFill>
              <a:latin typeface="Prompt" pitchFamily="2" charset="-34"/>
              <a:cs typeface="Prompt" pitchFamily="2" charset="-34"/>
            </a:rPr>
            <a:t>7</a:t>
          </a:r>
        </a:p>
      </xdr:txBody>
    </xdr:sp>
    <xdr:clientData/>
  </xdr:twoCellAnchor>
  <xdr:twoCellAnchor>
    <xdr:from>
      <xdr:col>4</xdr:col>
      <xdr:colOff>542079</xdr:colOff>
      <xdr:row>27</xdr:row>
      <xdr:rowOff>191174</xdr:rowOff>
    </xdr:from>
    <xdr:to>
      <xdr:col>8</xdr:col>
      <xdr:colOff>775759</xdr:colOff>
      <xdr:row>33</xdr:row>
      <xdr:rowOff>37323</xdr:rowOff>
    </xdr:to>
    <xdr:graphicFrame macro="">
      <xdr:nvGraphicFramePr>
        <xdr:cNvPr id="6" name="Chart 5">
          <a:extLst>
            <a:ext uri="{FF2B5EF4-FFF2-40B4-BE49-F238E27FC236}">
              <a16:creationId xmlns:a16="http://schemas.microsoft.com/office/drawing/2014/main" id="{DE736A46-8ACB-CECE-DB7F-F748B768D3C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831158</xdr:colOff>
      <xdr:row>27</xdr:row>
      <xdr:rowOff>189895</xdr:rowOff>
    </xdr:from>
    <xdr:to>
      <xdr:col>12</xdr:col>
      <xdr:colOff>798743</xdr:colOff>
      <xdr:row>33</xdr:row>
      <xdr:rowOff>36044</xdr:rowOff>
    </xdr:to>
    <xdr:graphicFrame macro="">
      <xdr:nvGraphicFramePr>
        <xdr:cNvPr id="7" name="Chart 6">
          <a:extLst>
            <a:ext uri="{FF2B5EF4-FFF2-40B4-BE49-F238E27FC236}">
              <a16:creationId xmlns:a16="http://schemas.microsoft.com/office/drawing/2014/main" id="{05D90804-B0D4-3B41-9CCA-E7ADB14A7F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243790</xdr:colOff>
      <xdr:row>33</xdr:row>
      <xdr:rowOff>122967</xdr:rowOff>
    </xdr:from>
    <xdr:to>
      <xdr:col>4</xdr:col>
      <xdr:colOff>477470</xdr:colOff>
      <xdr:row>39</xdr:row>
      <xdr:rowOff>30264</xdr:rowOff>
    </xdr:to>
    <xdr:graphicFrame macro="">
      <xdr:nvGraphicFramePr>
        <xdr:cNvPr id="8" name="Chart 7">
          <a:extLst>
            <a:ext uri="{FF2B5EF4-FFF2-40B4-BE49-F238E27FC236}">
              <a16:creationId xmlns:a16="http://schemas.microsoft.com/office/drawing/2014/main" id="{F1BC319E-266A-914E-93FE-D903D238D5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535113</xdr:colOff>
      <xdr:row>33</xdr:row>
      <xdr:rowOff>136676</xdr:rowOff>
    </xdr:from>
    <xdr:to>
      <xdr:col>8</xdr:col>
      <xdr:colOff>768793</xdr:colOff>
      <xdr:row>39</xdr:row>
      <xdr:rowOff>43973</xdr:rowOff>
    </xdr:to>
    <xdr:graphicFrame macro="">
      <xdr:nvGraphicFramePr>
        <xdr:cNvPr id="9" name="Chart 8">
          <a:extLst>
            <a:ext uri="{FF2B5EF4-FFF2-40B4-BE49-F238E27FC236}">
              <a16:creationId xmlns:a16="http://schemas.microsoft.com/office/drawing/2014/main" id="{C59A6B98-3EEA-DC4B-917D-0593F1154B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832164</xdr:colOff>
      <xdr:row>33</xdr:row>
      <xdr:rowOff>132372</xdr:rowOff>
    </xdr:from>
    <xdr:to>
      <xdr:col>12</xdr:col>
      <xdr:colOff>798928</xdr:colOff>
      <xdr:row>39</xdr:row>
      <xdr:rowOff>39669</xdr:rowOff>
    </xdr:to>
    <xdr:graphicFrame macro="">
      <xdr:nvGraphicFramePr>
        <xdr:cNvPr id="20" name="Chart 19">
          <a:extLst>
            <a:ext uri="{FF2B5EF4-FFF2-40B4-BE49-F238E27FC236}">
              <a16:creationId xmlns:a16="http://schemas.microsoft.com/office/drawing/2014/main" id="{128E1D56-E4AE-E949-B113-31F28FAB2B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12C32-49B7-9945-AF5C-C2A9BBF336C7}">
  <sheetPr>
    <tabColor theme="7" tint="0.79998168889431442"/>
  </sheetPr>
  <dimension ref="A1:N137"/>
  <sheetViews>
    <sheetView view="pageBreakPreview" topLeftCell="A21" zoomScaleNormal="100" zoomScaleSheetLayoutView="100" zoomScalePageLayoutView="125" workbookViewId="0">
      <selection activeCell="P56" sqref="P56"/>
    </sheetView>
  </sheetViews>
  <sheetFormatPr defaultColWidth="10.875" defaultRowHeight="18" x14ac:dyDescent="0.4"/>
  <cols>
    <col min="1" max="1" width="6" style="14" customWidth="1"/>
    <col min="2" max="2" width="9.75" style="14" customWidth="1"/>
    <col min="3" max="13" width="6" style="14" customWidth="1"/>
    <col min="14" max="14" width="1.625" customWidth="1"/>
  </cols>
  <sheetData>
    <row r="1" spans="1:14" ht="22.5" customHeight="1" x14ac:dyDescent="0.45">
      <c r="A1" s="352" t="s">
        <v>0</v>
      </c>
      <c r="B1" s="352"/>
      <c r="C1" s="352"/>
      <c r="D1" s="352"/>
      <c r="E1" s="352"/>
      <c r="F1" s="352"/>
      <c r="G1" s="352"/>
      <c r="H1" s="352"/>
      <c r="I1" s="352"/>
      <c r="J1" s="352"/>
      <c r="K1" s="352"/>
      <c r="L1" s="352"/>
      <c r="M1" s="352"/>
      <c r="N1" s="352"/>
    </row>
    <row r="2" spans="1:14" x14ac:dyDescent="0.4">
      <c r="A2" s="275"/>
      <c r="B2" s="275"/>
      <c r="C2" s="275"/>
      <c r="D2" s="275"/>
      <c r="E2" s="275"/>
      <c r="F2" s="275"/>
      <c r="G2" s="275"/>
      <c r="H2" s="275"/>
      <c r="I2" s="275"/>
      <c r="J2" s="275"/>
      <c r="K2" s="275"/>
      <c r="L2" s="275"/>
      <c r="M2" s="275"/>
      <c r="N2" s="1"/>
    </row>
    <row r="3" spans="1:14" x14ac:dyDescent="0.4">
      <c r="A3" s="276" t="s">
        <v>1</v>
      </c>
      <c r="B3" s="275"/>
      <c r="C3" s="275"/>
      <c r="D3" s="275"/>
      <c r="E3" s="275"/>
      <c r="F3" s="275"/>
      <c r="G3" s="275"/>
      <c r="H3" s="275"/>
      <c r="I3" s="275"/>
      <c r="J3" s="275"/>
      <c r="K3" s="275"/>
      <c r="L3" s="275"/>
      <c r="M3" s="275"/>
      <c r="N3" s="1"/>
    </row>
    <row r="4" spans="1:14" x14ac:dyDescent="0.4">
      <c r="A4" s="275"/>
      <c r="B4" s="275"/>
      <c r="C4" s="275"/>
      <c r="D4" s="275"/>
      <c r="E4" s="275"/>
      <c r="F4" s="275"/>
      <c r="G4" s="275"/>
      <c r="H4" s="275"/>
      <c r="I4" s="275"/>
      <c r="J4" s="275"/>
      <c r="K4" s="275"/>
      <c r="L4" s="275"/>
      <c r="M4" s="275"/>
      <c r="N4" s="1"/>
    </row>
    <row r="5" spans="1:14" x14ac:dyDescent="0.4">
      <c r="A5" s="275"/>
      <c r="B5" s="275"/>
      <c r="C5" s="275"/>
      <c r="D5" s="275"/>
      <c r="E5" s="275"/>
      <c r="F5" s="275"/>
      <c r="G5" s="275"/>
      <c r="H5" s="275"/>
      <c r="I5" s="275"/>
      <c r="J5" s="275"/>
      <c r="K5" s="275"/>
      <c r="L5" s="275"/>
      <c r="M5" s="275"/>
      <c r="N5" s="1"/>
    </row>
    <row r="6" spans="1:14" x14ac:dyDescent="0.4">
      <c r="A6" s="275"/>
      <c r="B6" s="275" t="s">
        <v>2</v>
      </c>
      <c r="C6" s="275"/>
      <c r="D6" s="275"/>
      <c r="E6" s="275"/>
      <c r="F6" s="275"/>
      <c r="G6" s="275"/>
      <c r="H6" s="275"/>
      <c r="I6" s="275"/>
      <c r="J6" s="275"/>
      <c r="K6" s="275"/>
      <c r="L6" s="275"/>
      <c r="M6" s="275"/>
      <c r="N6" s="1"/>
    </row>
    <row r="7" spans="1:14" x14ac:dyDescent="0.4">
      <c r="A7" s="275"/>
      <c r="B7" s="275"/>
      <c r="C7" s="275" t="s">
        <v>3</v>
      </c>
      <c r="D7" s="275"/>
      <c r="E7" s="275"/>
      <c r="F7" s="275"/>
      <c r="G7" s="275"/>
      <c r="H7" s="275"/>
      <c r="I7" s="275"/>
      <c r="J7" s="275"/>
      <c r="K7" s="275"/>
      <c r="L7" s="275"/>
      <c r="M7" s="275"/>
      <c r="N7" s="1"/>
    </row>
    <row r="8" spans="1:14" x14ac:dyDescent="0.4">
      <c r="A8" s="275"/>
      <c r="B8" s="275"/>
      <c r="C8" s="275" t="s">
        <v>4</v>
      </c>
      <c r="D8" s="275"/>
      <c r="E8" s="275"/>
      <c r="F8" s="275"/>
      <c r="G8" s="275"/>
      <c r="H8" s="275"/>
      <c r="I8" s="275"/>
      <c r="J8" s="275"/>
      <c r="K8" s="275"/>
      <c r="L8" s="275"/>
      <c r="M8" s="275"/>
      <c r="N8" s="1"/>
    </row>
    <row r="9" spans="1:14" x14ac:dyDescent="0.4">
      <c r="A9" s="275"/>
      <c r="B9" s="275"/>
      <c r="C9" s="275" t="s">
        <v>5</v>
      </c>
      <c r="D9" s="275"/>
      <c r="E9" s="275"/>
      <c r="F9" s="275"/>
      <c r="G9" s="275"/>
      <c r="H9" s="275"/>
      <c r="I9" s="275"/>
      <c r="J9" s="275"/>
      <c r="K9" s="275"/>
      <c r="L9" s="275"/>
      <c r="M9" s="275"/>
      <c r="N9" s="1"/>
    </row>
    <row r="10" spans="1:14" x14ac:dyDescent="0.4">
      <c r="A10" s="275"/>
      <c r="B10" s="275"/>
      <c r="C10" s="275" t="s">
        <v>6</v>
      </c>
      <c r="D10" s="275"/>
      <c r="E10" s="275"/>
      <c r="F10" s="275"/>
      <c r="G10" s="275"/>
      <c r="H10" s="275"/>
      <c r="I10" s="275"/>
      <c r="J10" s="275"/>
      <c r="K10" s="275"/>
      <c r="L10" s="275"/>
      <c r="M10" s="275"/>
      <c r="N10" s="1"/>
    </row>
    <row r="11" spans="1:14" x14ac:dyDescent="0.4">
      <c r="A11" s="275"/>
      <c r="B11" s="275"/>
      <c r="C11" s="275" t="s">
        <v>7</v>
      </c>
      <c r="D11" s="275"/>
      <c r="E11" s="275"/>
      <c r="F11" s="275"/>
      <c r="G11" s="275"/>
      <c r="H11" s="275"/>
      <c r="I11" s="275"/>
      <c r="J11" s="275"/>
      <c r="K11" s="275"/>
      <c r="L11" s="275"/>
      <c r="M11" s="275"/>
      <c r="N11" s="1"/>
    </row>
    <row r="12" spans="1:14" x14ac:dyDescent="0.4">
      <c r="A12" s="275"/>
      <c r="B12" s="275"/>
      <c r="C12" s="275" t="s">
        <v>8</v>
      </c>
      <c r="D12" s="275"/>
      <c r="E12" s="275"/>
      <c r="F12" s="275"/>
      <c r="G12" s="275"/>
      <c r="H12" s="275"/>
      <c r="I12" s="275"/>
      <c r="J12" s="275"/>
      <c r="K12" s="275"/>
      <c r="L12" s="275"/>
      <c r="M12" s="275"/>
      <c r="N12" s="1"/>
    </row>
    <row r="13" spans="1:14" x14ac:dyDescent="0.4">
      <c r="A13" s="276" t="s">
        <v>9</v>
      </c>
      <c r="B13" s="275"/>
      <c r="C13" s="275"/>
      <c r="D13" s="275"/>
      <c r="E13" s="275"/>
      <c r="F13" s="275"/>
      <c r="G13" s="275"/>
      <c r="H13" s="275"/>
      <c r="I13" s="275"/>
      <c r="J13" s="275"/>
      <c r="K13" s="275"/>
      <c r="L13" s="275"/>
      <c r="M13" s="275"/>
      <c r="N13" s="1"/>
    </row>
    <row r="14" spans="1:14" x14ac:dyDescent="0.4">
      <c r="A14" s="275"/>
      <c r="B14" s="275" t="s">
        <v>10</v>
      </c>
      <c r="C14" s="275"/>
      <c r="D14" s="275"/>
      <c r="E14" s="275"/>
      <c r="F14" s="275"/>
      <c r="G14" s="275"/>
      <c r="H14" s="275"/>
      <c r="I14" s="275"/>
      <c r="J14" s="275"/>
      <c r="K14" s="275"/>
      <c r="L14" s="275"/>
      <c r="M14" s="275"/>
      <c r="N14" s="1"/>
    </row>
    <row r="15" spans="1:14" x14ac:dyDescent="0.4">
      <c r="A15" s="275" t="s">
        <v>11</v>
      </c>
      <c r="B15" s="275"/>
      <c r="C15" s="275"/>
      <c r="D15" s="275"/>
      <c r="E15" s="275"/>
      <c r="F15" s="275"/>
      <c r="G15" s="275"/>
      <c r="H15" s="275"/>
      <c r="I15" s="275"/>
      <c r="J15" s="275"/>
      <c r="K15" s="275"/>
      <c r="L15" s="275"/>
      <c r="M15" s="275"/>
      <c r="N15" s="1"/>
    </row>
    <row r="16" spans="1:14" x14ac:dyDescent="0.4">
      <c r="A16" s="275"/>
      <c r="B16" s="275" t="s">
        <v>12</v>
      </c>
      <c r="C16" s="275"/>
      <c r="D16" s="275"/>
      <c r="E16" s="275"/>
      <c r="F16" s="275"/>
      <c r="G16" s="275"/>
      <c r="H16" s="275"/>
      <c r="I16" s="275"/>
      <c r="J16" s="275"/>
      <c r="K16" s="275"/>
      <c r="L16" s="275"/>
      <c r="M16" s="275"/>
      <c r="N16" s="1"/>
    </row>
    <row r="17" spans="1:14" x14ac:dyDescent="0.4">
      <c r="A17" s="275"/>
      <c r="B17" s="275" t="s">
        <v>13</v>
      </c>
      <c r="C17" s="275"/>
      <c r="D17" s="275"/>
      <c r="E17" s="275"/>
      <c r="F17" s="275"/>
      <c r="G17" s="275"/>
      <c r="H17" s="275"/>
      <c r="I17" s="275"/>
      <c r="J17" s="275"/>
      <c r="K17" s="275"/>
      <c r="L17" s="275"/>
      <c r="M17" s="275"/>
      <c r="N17" s="1"/>
    </row>
    <row r="18" spans="1:14" x14ac:dyDescent="0.4">
      <c r="A18" s="275"/>
      <c r="B18" s="275"/>
      <c r="C18" s="275"/>
      <c r="D18" s="275"/>
      <c r="E18" s="275"/>
      <c r="F18" s="275"/>
      <c r="G18" s="275"/>
      <c r="H18" s="275"/>
      <c r="I18" s="275"/>
      <c r="J18" s="275"/>
      <c r="K18" s="275"/>
      <c r="L18" s="275"/>
      <c r="M18" s="275"/>
      <c r="N18" s="1"/>
    </row>
    <row r="19" spans="1:14" x14ac:dyDescent="0.4">
      <c r="A19" s="275"/>
      <c r="B19" s="275"/>
      <c r="C19" s="275"/>
      <c r="D19" s="275"/>
      <c r="E19" s="275"/>
      <c r="F19" s="275"/>
      <c r="G19" s="275"/>
      <c r="H19" s="275"/>
      <c r="I19" s="275"/>
      <c r="J19" s="275"/>
      <c r="K19" s="275"/>
      <c r="L19" s="275"/>
      <c r="M19" s="275"/>
      <c r="N19" s="1"/>
    </row>
    <row r="20" spans="1:14" x14ac:dyDescent="0.4">
      <c r="A20" s="275"/>
      <c r="B20" s="275"/>
      <c r="C20" s="275"/>
      <c r="D20" s="275"/>
      <c r="E20" s="275"/>
      <c r="F20" s="275"/>
      <c r="G20" s="275"/>
      <c r="H20" s="275"/>
      <c r="I20" s="275"/>
      <c r="J20" s="275"/>
      <c r="K20" s="275"/>
      <c r="L20" s="275"/>
      <c r="M20" s="275"/>
      <c r="N20" s="1"/>
    </row>
    <row r="21" spans="1:14" x14ac:dyDescent="0.4">
      <c r="A21" s="275"/>
      <c r="B21" s="275"/>
      <c r="C21" s="275"/>
      <c r="D21" s="275"/>
      <c r="E21" s="275"/>
      <c r="F21" s="275"/>
      <c r="G21" s="275"/>
      <c r="H21" s="275"/>
      <c r="I21" s="275"/>
      <c r="J21" s="275"/>
      <c r="K21" s="275"/>
      <c r="L21" s="275"/>
      <c r="M21" s="275"/>
      <c r="N21" s="1"/>
    </row>
    <row r="22" spans="1:14" x14ac:dyDescent="0.4">
      <c r="A22" s="275"/>
      <c r="B22" s="275"/>
      <c r="C22" s="275"/>
      <c r="D22" s="275"/>
      <c r="E22" s="275"/>
      <c r="F22" s="275"/>
      <c r="G22" s="275"/>
      <c r="H22" s="275"/>
      <c r="I22" s="275"/>
      <c r="J22" s="275"/>
      <c r="K22" s="275"/>
      <c r="L22" s="275"/>
      <c r="M22" s="275"/>
      <c r="N22" s="1"/>
    </row>
    <row r="23" spans="1:14" x14ac:dyDescent="0.4">
      <c r="A23" s="275"/>
      <c r="B23" s="275"/>
      <c r="C23" s="275"/>
      <c r="D23" s="275"/>
      <c r="E23" s="275"/>
      <c r="F23" s="275"/>
      <c r="G23" s="275"/>
      <c r="H23" s="275"/>
      <c r="I23" s="275"/>
      <c r="J23" s="275"/>
      <c r="K23" s="275"/>
      <c r="L23" s="275"/>
      <c r="M23" s="275"/>
      <c r="N23" s="1"/>
    </row>
    <row r="24" spans="1:14" x14ac:dyDescent="0.4">
      <c r="A24" s="275"/>
      <c r="B24" s="275"/>
      <c r="C24" s="275"/>
      <c r="D24" s="275"/>
      <c r="E24" s="275"/>
      <c r="F24" s="275"/>
      <c r="G24" s="275"/>
      <c r="H24" s="275"/>
      <c r="I24" s="275"/>
      <c r="J24" s="275"/>
      <c r="K24" s="275"/>
      <c r="L24" s="275"/>
      <c r="M24" s="275"/>
      <c r="N24" s="1"/>
    </row>
    <row r="25" spans="1:14" x14ac:dyDescent="0.4">
      <c r="A25" s="275"/>
      <c r="B25" s="275"/>
      <c r="C25" s="275"/>
      <c r="D25" s="275"/>
      <c r="E25" s="275"/>
      <c r="F25" s="275"/>
      <c r="G25" s="275"/>
      <c r="H25" s="275"/>
      <c r="I25" s="275"/>
      <c r="J25" s="275"/>
      <c r="K25" s="275"/>
      <c r="L25" s="275"/>
      <c r="M25" s="275"/>
      <c r="N25" s="1"/>
    </row>
    <row r="26" spans="1:14" x14ac:dyDescent="0.4">
      <c r="A26" s="275"/>
      <c r="B26" s="275"/>
      <c r="C26" s="275"/>
      <c r="D26" s="275"/>
      <c r="E26" s="275"/>
      <c r="F26" s="275"/>
      <c r="G26" s="275"/>
      <c r="H26" s="275"/>
      <c r="I26" s="275"/>
      <c r="J26" s="275"/>
      <c r="K26" s="275"/>
      <c r="L26" s="275"/>
      <c r="M26" s="275"/>
      <c r="N26" s="1"/>
    </row>
    <row r="27" spans="1:14" x14ac:dyDescent="0.4">
      <c r="A27" s="275"/>
      <c r="B27" s="275"/>
      <c r="C27" s="275"/>
      <c r="D27" s="275"/>
      <c r="E27" s="275"/>
      <c r="F27" s="275"/>
      <c r="G27" s="275"/>
      <c r="H27" s="275"/>
      <c r="I27" s="275"/>
      <c r="J27" s="275"/>
      <c r="K27" s="275"/>
      <c r="L27" s="275"/>
      <c r="M27" s="275"/>
      <c r="N27" s="1"/>
    </row>
    <row r="28" spans="1:14" x14ac:dyDescent="0.4">
      <c r="A28" s="275"/>
      <c r="B28" s="275"/>
      <c r="C28" s="275"/>
      <c r="D28" s="275"/>
      <c r="E28" s="275"/>
      <c r="F28" s="275"/>
      <c r="G28" s="275"/>
      <c r="H28" s="275"/>
      <c r="I28" s="275"/>
      <c r="J28" s="275"/>
      <c r="K28" s="275"/>
      <c r="L28" s="275"/>
      <c r="M28" s="275"/>
      <c r="N28" s="1"/>
    </row>
    <row r="29" spans="1:14" x14ac:dyDescent="0.4">
      <c r="A29" s="275"/>
      <c r="B29" s="275"/>
      <c r="C29" s="275"/>
      <c r="D29" s="275"/>
      <c r="E29" s="275"/>
      <c r="F29" s="275"/>
      <c r="G29" s="275"/>
      <c r="H29" s="275"/>
      <c r="I29" s="275"/>
      <c r="J29" s="275"/>
      <c r="K29" s="275"/>
      <c r="L29" s="275"/>
      <c r="M29" s="275"/>
      <c r="N29" s="1"/>
    </row>
    <row r="30" spans="1:14" x14ac:dyDescent="0.4">
      <c r="A30" s="275"/>
      <c r="B30" s="275"/>
      <c r="C30" s="275"/>
      <c r="D30" s="275"/>
      <c r="E30" s="275"/>
      <c r="F30" s="275"/>
      <c r="G30" s="275"/>
      <c r="H30" s="275"/>
      <c r="I30" s="275"/>
      <c r="J30" s="275"/>
      <c r="K30" s="275"/>
      <c r="L30" s="275"/>
      <c r="M30" s="275"/>
      <c r="N30" s="1"/>
    </row>
    <row r="31" spans="1:14" x14ac:dyDescent="0.4">
      <c r="A31" s="275"/>
      <c r="B31" s="275"/>
      <c r="C31" s="275"/>
      <c r="D31" s="275"/>
      <c r="E31" s="275"/>
      <c r="F31" s="275"/>
      <c r="G31" s="275"/>
      <c r="H31" s="275"/>
      <c r="I31" s="275"/>
      <c r="J31" s="275"/>
      <c r="K31" s="275"/>
      <c r="L31" s="275"/>
      <c r="M31" s="275"/>
      <c r="N31" s="1"/>
    </row>
    <row r="32" spans="1:14" x14ac:dyDescent="0.4">
      <c r="A32" s="275"/>
      <c r="B32" s="275"/>
      <c r="C32" s="275"/>
      <c r="D32" s="275"/>
      <c r="E32" s="275"/>
      <c r="F32" s="275"/>
      <c r="G32" s="275"/>
      <c r="H32" s="275"/>
      <c r="I32" s="275"/>
      <c r="J32" s="275"/>
      <c r="K32" s="275"/>
      <c r="L32" s="275"/>
      <c r="M32" s="275"/>
      <c r="N32" s="1"/>
    </row>
    <row r="33" spans="1:14" x14ac:dyDescent="0.4">
      <c r="A33" s="275"/>
      <c r="B33" s="275"/>
      <c r="C33" s="275"/>
      <c r="D33" s="275"/>
      <c r="E33" s="275"/>
      <c r="F33" s="275"/>
      <c r="G33" s="275"/>
      <c r="H33" s="275"/>
      <c r="I33" s="275"/>
      <c r="J33" s="275"/>
      <c r="K33" s="275"/>
      <c r="L33" s="275"/>
      <c r="M33" s="275"/>
      <c r="N33" s="1"/>
    </row>
    <row r="34" spans="1:14" x14ac:dyDescent="0.4">
      <c r="A34" s="275"/>
      <c r="B34" s="275"/>
      <c r="C34" s="277" t="s">
        <v>14</v>
      </c>
      <c r="D34" s="275"/>
      <c r="E34" s="275"/>
      <c r="F34" s="275"/>
      <c r="G34" s="275"/>
      <c r="H34" s="275"/>
      <c r="I34" s="275"/>
      <c r="J34" s="275"/>
      <c r="K34" s="275"/>
      <c r="L34" s="275"/>
      <c r="M34" s="275"/>
      <c r="N34" s="1"/>
    </row>
    <row r="35" spans="1:14" x14ac:dyDescent="0.4">
      <c r="A35" s="275"/>
      <c r="B35" s="275"/>
      <c r="C35" s="275" t="s">
        <v>15</v>
      </c>
      <c r="D35" s="275"/>
      <c r="E35" s="275"/>
      <c r="F35" s="275"/>
      <c r="G35" s="275"/>
      <c r="H35" s="275"/>
      <c r="I35" s="275"/>
      <c r="J35" s="275"/>
      <c r="K35" s="275"/>
      <c r="L35" s="275"/>
      <c r="M35" s="275"/>
      <c r="N35" s="1"/>
    </row>
    <row r="36" spans="1:14" ht="34.15" customHeight="1" x14ac:dyDescent="0.4">
      <c r="A36" s="275"/>
      <c r="B36" s="275"/>
      <c r="C36" s="275" t="s">
        <v>16</v>
      </c>
      <c r="D36" s="275"/>
      <c r="E36" s="275"/>
      <c r="F36" s="275"/>
      <c r="G36" s="275"/>
      <c r="H36" s="275"/>
      <c r="I36" s="275" t="s">
        <v>17</v>
      </c>
      <c r="J36" s="275"/>
      <c r="K36" s="275"/>
      <c r="L36" s="275"/>
      <c r="M36" s="275"/>
      <c r="N36" s="1"/>
    </row>
    <row r="37" spans="1:14" x14ac:dyDescent="0.4">
      <c r="A37" s="275"/>
      <c r="B37" s="275"/>
      <c r="C37" s="275" t="s">
        <v>18</v>
      </c>
      <c r="D37" s="275"/>
      <c r="E37" s="275"/>
      <c r="F37" s="275"/>
      <c r="G37" s="275"/>
      <c r="H37" s="275"/>
      <c r="I37" s="275"/>
      <c r="J37" s="275"/>
      <c r="K37" s="275"/>
      <c r="L37" s="275"/>
      <c r="M37" s="275"/>
      <c r="N37" s="1"/>
    </row>
    <row r="38" spans="1:14" x14ac:dyDescent="0.4">
      <c r="A38" s="275"/>
      <c r="B38" s="275"/>
      <c r="C38" s="275" t="s">
        <v>19</v>
      </c>
      <c r="D38" s="275"/>
      <c r="E38" s="275"/>
      <c r="F38" s="275"/>
      <c r="G38" s="275"/>
      <c r="H38" s="275"/>
      <c r="I38" s="273"/>
      <c r="J38" s="271"/>
      <c r="K38" s="275"/>
      <c r="L38" s="275"/>
      <c r="M38" s="275"/>
      <c r="N38" s="1"/>
    </row>
    <row r="39" spans="1:14" x14ac:dyDescent="0.4">
      <c r="A39" s="275"/>
      <c r="B39" s="275"/>
      <c r="C39" s="271"/>
      <c r="D39" s="275"/>
      <c r="E39" s="275"/>
      <c r="F39" s="275"/>
      <c r="G39" s="275"/>
      <c r="H39" s="275"/>
      <c r="I39" s="275"/>
      <c r="J39" s="275"/>
      <c r="K39" s="275"/>
      <c r="L39" s="275"/>
      <c r="M39" s="275"/>
      <c r="N39" s="1"/>
    </row>
    <row r="40" spans="1:14" x14ac:dyDescent="0.4">
      <c r="A40" s="275"/>
      <c r="B40" s="275"/>
      <c r="C40" s="278" t="s">
        <v>20</v>
      </c>
      <c r="D40" s="275"/>
      <c r="E40" s="275"/>
      <c r="F40" s="275"/>
      <c r="G40" s="275"/>
      <c r="H40" s="275"/>
      <c r="I40" s="275"/>
      <c r="J40" s="275"/>
      <c r="K40" s="275"/>
      <c r="L40" s="275"/>
      <c r="M40" s="275"/>
      <c r="N40" s="1"/>
    </row>
    <row r="41" spans="1:14" x14ac:dyDescent="0.4">
      <c r="A41" s="275"/>
      <c r="B41" s="275"/>
      <c r="C41" s="278" t="s">
        <v>21</v>
      </c>
      <c r="D41" s="275"/>
      <c r="E41" s="275"/>
      <c r="F41" s="275"/>
      <c r="G41" s="275"/>
      <c r="H41" s="275"/>
      <c r="I41" s="275"/>
      <c r="J41" s="275"/>
      <c r="K41" s="275"/>
      <c r="L41" s="275"/>
      <c r="M41" s="275"/>
      <c r="N41" s="1"/>
    </row>
    <row r="42" spans="1:14" ht="14.45" customHeight="1" x14ac:dyDescent="0.4">
      <c r="A42" s="275"/>
      <c r="B42" s="275"/>
      <c r="C42" s="275"/>
      <c r="D42" s="275"/>
      <c r="E42" s="275"/>
      <c r="F42" s="275"/>
      <c r="G42" s="275"/>
      <c r="H42" s="275"/>
      <c r="I42" s="275"/>
      <c r="J42" s="275"/>
      <c r="K42" s="275"/>
      <c r="L42" s="275"/>
      <c r="M42" s="275"/>
      <c r="N42" s="1"/>
    </row>
    <row r="43" spans="1:14" x14ac:dyDescent="0.4">
      <c r="A43" s="275"/>
      <c r="B43" s="275"/>
      <c r="C43" s="277" t="s">
        <v>22</v>
      </c>
      <c r="D43" s="275"/>
      <c r="E43" s="275"/>
      <c r="F43" s="275"/>
      <c r="G43" s="275"/>
      <c r="H43" s="275"/>
      <c r="I43" s="275"/>
      <c r="J43" s="275"/>
      <c r="K43" s="275"/>
      <c r="L43" s="275"/>
      <c r="M43" s="275"/>
      <c r="N43" s="1"/>
    </row>
    <row r="44" spans="1:14" x14ac:dyDescent="0.4">
      <c r="A44" s="275"/>
      <c r="B44" s="275"/>
      <c r="C44" s="275" t="s">
        <v>23</v>
      </c>
      <c r="D44" s="275"/>
      <c r="E44" s="275"/>
      <c r="F44" s="275"/>
      <c r="G44" s="275"/>
      <c r="H44" s="275"/>
      <c r="I44" s="270"/>
      <c r="J44" s="275"/>
      <c r="K44" s="275"/>
      <c r="L44" s="275"/>
      <c r="M44" s="275"/>
      <c r="N44" s="1"/>
    </row>
    <row r="45" spans="1:14" x14ac:dyDescent="0.4">
      <c r="A45" s="275"/>
      <c r="B45" s="275"/>
      <c r="C45" s="270" t="s">
        <v>24</v>
      </c>
      <c r="D45" s="275"/>
      <c r="E45" s="275"/>
      <c r="F45" s="275"/>
      <c r="G45" s="275"/>
      <c r="H45" s="275"/>
      <c r="I45" s="270"/>
      <c r="J45" s="275"/>
      <c r="K45" s="275"/>
      <c r="L45" s="275"/>
      <c r="M45" s="275"/>
      <c r="N45" s="1"/>
    </row>
    <row r="46" spans="1:14" x14ac:dyDescent="0.4">
      <c r="A46" s="275"/>
      <c r="B46" s="275"/>
      <c r="C46" s="310" t="s">
        <v>25</v>
      </c>
      <c r="D46" s="275"/>
      <c r="E46" s="275"/>
      <c r="F46" s="275"/>
      <c r="G46" s="275"/>
      <c r="H46" s="275"/>
      <c r="I46" s="275"/>
      <c r="J46" s="275"/>
      <c r="K46" s="275"/>
      <c r="L46" s="275"/>
      <c r="M46" s="275"/>
      <c r="N46" s="1"/>
    </row>
    <row r="47" spans="1:14" x14ac:dyDescent="0.4">
      <c r="A47" s="275"/>
      <c r="B47" s="275"/>
      <c r="C47" s="275" t="s">
        <v>621</v>
      </c>
      <c r="D47" s="275"/>
      <c r="E47" s="275"/>
      <c r="F47" s="275"/>
      <c r="G47" s="275"/>
      <c r="H47" s="275"/>
      <c r="I47" s="275"/>
      <c r="J47" s="275"/>
      <c r="K47" s="275"/>
      <c r="L47" s="275"/>
      <c r="M47" s="275"/>
      <c r="N47" s="1"/>
    </row>
    <row r="48" spans="1:14" x14ac:dyDescent="0.4">
      <c r="A48" s="275"/>
      <c r="B48" s="275"/>
      <c r="C48" s="275" t="s">
        <v>26</v>
      </c>
      <c r="D48" s="275"/>
      <c r="E48" s="275"/>
      <c r="F48" s="275"/>
      <c r="G48" s="275"/>
      <c r="H48" s="275"/>
      <c r="I48" s="275"/>
      <c r="J48" s="275"/>
      <c r="K48" s="275"/>
      <c r="L48" s="275"/>
      <c r="M48" s="275"/>
      <c r="N48" s="1"/>
    </row>
    <row r="49" spans="1:14" x14ac:dyDescent="0.4">
      <c r="A49" s="275"/>
      <c r="B49" s="275"/>
      <c r="C49" s="275" t="s">
        <v>27</v>
      </c>
      <c r="D49" s="275"/>
      <c r="E49" s="275"/>
      <c r="F49" s="275"/>
      <c r="G49" s="275"/>
      <c r="H49" s="275"/>
      <c r="I49" s="275"/>
      <c r="J49" s="275"/>
      <c r="K49" s="275"/>
      <c r="L49" s="275"/>
      <c r="M49" s="275"/>
      <c r="N49" s="1"/>
    </row>
    <row r="50" spans="1:14" x14ac:dyDescent="0.4">
      <c r="A50" s="275"/>
      <c r="B50" s="275"/>
      <c r="C50" s="275" t="s">
        <v>28</v>
      </c>
      <c r="D50" s="275"/>
      <c r="E50" s="275"/>
      <c r="F50" s="275"/>
      <c r="G50" s="275"/>
      <c r="H50" s="275"/>
      <c r="I50" s="275"/>
      <c r="J50" s="275"/>
      <c r="K50" s="275"/>
      <c r="L50" s="275"/>
      <c r="M50" s="275"/>
      <c r="N50" s="1"/>
    </row>
    <row r="51" spans="1:14" x14ac:dyDescent="0.4">
      <c r="A51" s="275"/>
      <c r="B51" s="275"/>
      <c r="C51" s="275" t="s">
        <v>29</v>
      </c>
      <c r="D51" s="275"/>
      <c r="E51" s="275"/>
      <c r="F51" s="275"/>
      <c r="G51" s="275"/>
      <c r="H51" s="275"/>
      <c r="I51" s="275"/>
      <c r="J51" s="275"/>
      <c r="K51" s="275"/>
      <c r="L51" s="275"/>
      <c r="M51" s="275"/>
      <c r="N51" s="1"/>
    </row>
    <row r="52" spans="1:14" ht="275.10000000000002" customHeight="1" x14ac:dyDescent="0.4">
      <c r="A52" s="275"/>
      <c r="B52" s="275"/>
      <c r="C52" s="275"/>
      <c r="D52" s="275"/>
      <c r="E52" s="275"/>
      <c r="F52" s="275"/>
      <c r="G52" s="275"/>
      <c r="H52" s="275"/>
      <c r="I52" s="275"/>
      <c r="J52" s="275"/>
      <c r="K52" s="275"/>
      <c r="L52" s="275"/>
      <c r="M52" s="275"/>
      <c r="N52" s="1"/>
    </row>
    <row r="53" spans="1:14" x14ac:dyDescent="0.4">
      <c r="A53" s="275"/>
      <c r="B53" s="275"/>
      <c r="C53" s="270" t="s">
        <v>30</v>
      </c>
      <c r="D53" s="275"/>
      <c r="E53" s="275"/>
      <c r="F53" s="275"/>
      <c r="G53" s="275"/>
      <c r="H53" s="275"/>
      <c r="I53" s="275"/>
      <c r="J53" s="275"/>
      <c r="K53" s="275"/>
      <c r="L53" s="275"/>
      <c r="M53" s="275"/>
      <c r="N53" s="1"/>
    </row>
    <row r="54" spans="1:14" x14ac:dyDescent="0.4">
      <c r="A54" s="275"/>
      <c r="B54" s="275"/>
      <c r="C54" s="270" t="s">
        <v>31</v>
      </c>
      <c r="D54" s="275"/>
      <c r="E54" s="275"/>
      <c r="F54" s="275"/>
      <c r="G54" s="275"/>
      <c r="H54" s="275"/>
      <c r="I54" s="275"/>
      <c r="J54" s="275"/>
      <c r="K54" s="275"/>
      <c r="L54" s="275"/>
      <c r="M54" s="275"/>
      <c r="N54" s="1"/>
    </row>
    <row r="55" spans="1:14" x14ac:dyDescent="0.4">
      <c r="A55" s="275"/>
      <c r="B55" s="275"/>
      <c r="C55" s="270" t="s">
        <v>32</v>
      </c>
      <c r="D55" s="275"/>
      <c r="E55" s="275"/>
      <c r="F55" s="275"/>
      <c r="G55" s="275"/>
      <c r="H55" s="275"/>
      <c r="I55" s="275"/>
      <c r="J55" s="275"/>
      <c r="K55" s="275"/>
      <c r="L55" s="275"/>
      <c r="M55" s="275"/>
      <c r="N55" s="1"/>
    </row>
    <row r="56" spans="1:14" ht="275.10000000000002" customHeight="1" x14ac:dyDescent="0.4">
      <c r="A56" s="275"/>
      <c r="B56" s="275"/>
      <c r="C56" s="275"/>
      <c r="D56" s="275"/>
      <c r="E56" s="275"/>
      <c r="F56" s="275"/>
      <c r="G56" s="275"/>
      <c r="H56" s="275"/>
      <c r="I56" s="275"/>
      <c r="J56" s="275"/>
      <c r="K56" s="275"/>
      <c r="L56" s="275"/>
      <c r="M56" s="275"/>
      <c r="N56" s="1"/>
    </row>
    <row r="57" spans="1:14" x14ac:dyDescent="0.4">
      <c r="A57" s="275"/>
      <c r="B57" s="275" t="s">
        <v>33</v>
      </c>
      <c r="C57" s="275"/>
      <c r="D57" s="275"/>
      <c r="E57" s="275"/>
      <c r="F57" s="275"/>
      <c r="G57" s="275"/>
      <c r="H57" s="275"/>
      <c r="I57" s="275"/>
      <c r="J57" s="275"/>
      <c r="K57" s="275"/>
      <c r="L57" s="275"/>
      <c r="M57" s="275"/>
      <c r="N57" s="1"/>
    </row>
    <row r="58" spans="1:14" ht="8.1" customHeight="1" x14ac:dyDescent="0.4">
      <c r="A58" s="275"/>
      <c r="B58" s="275"/>
      <c r="C58" s="275"/>
      <c r="D58" s="275"/>
      <c r="E58" s="275"/>
      <c r="F58" s="275"/>
      <c r="G58" s="275"/>
      <c r="H58" s="275"/>
      <c r="I58" s="275"/>
      <c r="J58" s="275"/>
      <c r="K58" s="275"/>
      <c r="L58" s="275"/>
      <c r="M58" s="275"/>
      <c r="N58" s="1"/>
    </row>
    <row r="59" spans="1:14" ht="17.25" customHeight="1" x14ac:dyDescent="0.4">
      <c r="A59" s="275"/>
      <c r="B59" s="275"/>
      <c r="C59" s="275"/>
      <c r="D59" s="275"/>
      <c r="E59" s="275"/>
      <c r="F59" s="275"/>
      <c r="G59" s="275"/>
      <c r="H59" s="275"/>
      <c r="I59" s="275"/>
      <c r="J59" s="275"/>
      <c r="K59" s="275"/>
      <c r="L59" s="275"/>
      <c r="M59" s="275"/>
      <c r="N59" s="1"/>
    </row>
    <row r="60" spans="1:14" ht="17.25" customHeight="1" x14ac:dyDescent="0.4">
      <c r="A60" s="275"/>
      <c r="B60" s="275"/>
      <c r="C60" s="275"/>
      <c r="D60" s="275"/>
      <c r="E60" s="275"/>
      <c r="F60" s="275"/>
      <c r="G60" s="275"/>
      <c r="H60" s="275"/>
      <c r="I60" s="275"/>
      <c r="J60" s="275"/>
      <c r="K60" s="275"/>
      <c r="L60" s="275"/>
      <c r="M60" s="275"/>
      <c r="N60" s="1"/>
    </row>
    <row r="61" spans="1:14" ht="17.25" customHeight="1" x14ac:dyDescent="0.4">
      <c r="A61" s="275"/>
      <c r="B61" s="275"/>
      <c r="C61" s="275"/>
      <c r="D61" s="275"/>
      <c r="E61" s="275"/>
      <c r="F61" s="275"/>
      <c r="G61" s="275"/>
      <c r="H61" s="275"/>
      <c r="I61" s="275"/>
      <c r="J61" s="275"/>
      <c r="K61" s="275"/>
      <c r="L61" s="275"/>
      <c r="M61" s="275"/>
      <c r="N61" s="1"/>
    </row>
    <row r="62" spans="1:14" ht="17.25" customHeight="1" x14ac:dyDescent="0.4">
      <c r="A62" s="275"/>
      <c r="B62" s="275"/>
      <c r="C62" s="275"/>
      <c r="D62" s="275"/>
      <c r="E62" s="275"/>
      <c r="F62" s="275"/>
      <c r="G62" s="275"/>
      <c r="H62" s="275"/>
      <c r="I62" s="275"/>
      <c r="J62" s="275"/>
      <c r="K62" s="275"/>
      <c r="L62" s="275"/>
      <c r="M62" s="275"/>
      <c r="N62" s="1"/>
    </row>
    <row r="63" spans="1:14" ht="17.25" customHeight="1" x14ac:dyDescent="0.4">
      <c r="A63" s="275"/>
      <c r="B63" s="275"/>
      <c r="C63" s="275"/>
      <c r="D63" s="275"/>
      <c r="E63" s="275"/>
      <c r="F63" s="275"/>
      <c r="G63" s="275"/>
      <c r="H63" s="275"/>
      <c r="I63" s="275"/>
      <c r="J63" s="275"/>
      <c r="K63" s="275"/>
      <c r="L63" s="275"/>
      <c r="M63" s="275"/>
      <c r="N63" s="1"/>
    </row>
    <row r="64" spans="1:14" ht="17.25" customHeight="1" x14ac:dyDescent="0.4">
      <c r="A64" s="275"/>
      <c r="B64" s="275"/>
      <c r="C64" s="275"/>
      <c r="D64" s="275"/>
      <c r="E64" s="275"/>
      <c r="F64" s="275"/>
      <c r="G64" s="275"/>
      <c r="H64" s="275"/>
      <c r="I64" s="275"/>
      <c r="J64" s="275"/>
      <c r="K64" s="275"/>
      <c r="L64" s="275"/>
      <c r="M64" s="275"/>
      <c r="N64" s="1"/>
    </row>
    <row r="65" spans="1:14" ht="17.25" customHeight="1" x14ac:dyDescent="0.4">
      <c r="A65" s="275"/>
      <c r="B65" s="275"/>
      <c r="C65" s="275"/>
      <c r="D65" s="275"/>
      <c r="E65" s="275"/>
      <c r="F65" s="275"/>
      <c r="G65" s="275"/>
      <c r="H65" s="275"/>
      <c r="I65" s="275"/>
      <c r="J65" s="275"/>
      <c r="K65" s="275"/>
      <c r="L65" s="275"/>
      <c r="M65" s="275"/>
      <c r="N65" s="1"/>
    </row>
    <row r="66" spans="1:14" ht="17.25" customHeight="1" x14ac:dyDescent="0.4">
      <c r="A66" s="275"/>
      <c r="B66" s="275"/>
      <c r="C66" s="275"/>
      <c r="D66" s="275"/>
      <c r="E66" s="275"/>
      <c r="F66" s="275"/>
      <c r="G66" s="275"/>
      <c r="H66" s="275"/>
      <c r="I66" s="275"/>
      <c r="J66" s="275"/>
      <c r="K66" s="275"/>
      <c r="L66" s="275"/>
      <c r="M66" s="275"/>
      <c r="N66" s="1"/>
    </row>
    <row r="67" spans="1:14" ht="17.25" customHeight="1" x14ac:dyDescent="0.4">
      <c r="A67" s="275"/>
      <c r="B67" s="275"/>
      <c r="C67" s="275"/>
      <c r="D67" s="275"/>
      <c r="E67" s="275"/>
      <c r="F67" s="275"/>
      <c r="G67" s="275"/>
      <c r="H67" s="275"/>
      <c r="I67" s="275"/>
      <c r="J67" s="275"/>
      <c r="K67" s="275"/>
      <c r="L67" s="275"/>
      <c r="M67" s="275"/>
      <c r="N67" s="1"/>
    </row>
    <row r="68" spans="1:14" x14ac:dyDescent="0.4">
      <c r="A68" s="275"/>
      <c r="B68" s="275"/>
      <c r="C68" s="277" t="s">
        <v>34</v>
      </c>
      <c r="D68" s="275"/>
      <c r="E68" s="275"/>
      <c r="F68" s="275"/>
      <c r="G68" s="275"/>
      <c r="H68" s="275"/>
      <c r="I68" s="275"/>
      <c r="J68" s="275"/>
      <c r="K68" s="275"/>
      <c r="L68" s="275"/>
      <c r="M68" s="275"/>
      <c r="N68" s="1"/>
    </row>
    <row r="69" spans="1:14" x14ac:dyDescent="0.4">
      <c r="A69" s="275"/>
      <c r="B69" s="275"/>
      <c r="C69" s="275" t="s">
        <v>35</v>
      </c>
      <c r="D69" s="275"/>
      <c r="E69" s="275"/>
      <c r="F69" s="275"/>
      <c r="G69" s="275"/>
      <c r="H69" s="275"/>
      <c r="I69" s="275"/>
      <c r="J69" s="275"/>
      <c r="K69" s="275"/>
      <c r="L69" s="275"/>
      <c r="M69" s="275"/>
      <c r="N69" s="1"/>
    </row>
    <row r="70" spans="1:14" x14ac:dyDescent="0.4">
      <c r="A70" s="275"/>
      <c r="B70" s="275"/>
      <c r="C70" s="275" t="s">
        <v>36</v>
      </c>
      <c r="D70" s="275"/>
      <c r="E70" s="275"/>
      <c r="F70" s="275"/>
      <c r="G70" s="275"/>
      <c r="H70" s="275"/>
      <c r="I70" s="275"/>
      <c r="J70" s="275"/>
      <c r="K70" s="275"/>
      <c r="L70" s="275"/>
      <c r="M70" s="275"/>
      <c r="N70" s="1"/>
    </row>
    <row r="71" spans="1:14" x14ac:dyDescent="0.4">
      <c r="A71" s="275"/>
      <c r="B71" s="275"/>
      <c r="C71" s="275" t="s">
        <v>37</v>
      </c>
      <c r="D71" s="275"/>
      <c r="E71" s="275"/>
      <c r="F71" s="275"/>
      <c r="G71" s="275"/>
      <c r="H71" s="275"/>
      <c r="I71" s="275"/>
      <c r="J71" s="275"/>
      <c r="K71" s="275"/>
      <c r="L71" s="275"/>
      <c r="M71" s="275"/>
      <c r="N71" s="1"/>
    </row>
    <row r="72" spans="1:14" x14ac:dyDescent="0.4">
      <c r="A72" s="275"/>
      <c r="B72" s="275"/>
      <c r="C72" s="275" t="s">
        <v>38</v>
      </c>
      <c r="D72" s="275"/>
      <c r="E72" s="275"/>
      <c r="F72" s="275"/>
      <c r="G72" s="275"/>
      <c r="H72" s="275"/>
      <c r="I72" s="275"/>
      <c r="J72" s="275"/>
      <c r="K72" s="275"/>
      <c r="L72" s="275"/>
      <c r="M72" s="275"/>
      <c r="N72" s="1"/>
    </row>
    <row r="73" spans="1:14" ht="15.75" customHeight="1" x14ac:dyDescent="0.4">
      <c r="A73" s="275"/>
      <c r="B73" s="275"/>
      <c r="C73" s="277" t="s">
        <v>39</v>
      </c>
      <c r="D73" s="275"/>
      <c r="E73" s="275"/>
      <c r="F73" s="275"/>
      <c r="G73" s="275"/>
      <c r="H73" s="275"/>
      <c r="I73" s="275"/>
      <c r="J73" s="275"/>
      <c r="K73" s="275"/>
      <c r="L73" s="275"/>
      <c r="M73" s="275"/>
      <c r="N73" s="1"/>
    </row>
    <row r="74" spans="1:14" ht="15.75" customHeight="1" x14ac:dyDescent="0.4">
      <c r="A74" s="275"/>
      <c r="B74" s="275"/>
      <c r="C74" s="275" t="s">
        <v>40</v>
      </c>
      <c r="D74" s="275"/>
      <c r="E74" s="275"/>
      <c r="F74" s="275"/>
      <c r="G74" s="275"/>
      <c r="H74" s="275"/>
      <c r="I74" s="275"/>
      <c r="J74" s="275"/>
      <c r="K74" s="275"/>
      <c r="L74" s="275"/>
      <c r="M74" s="275"/>
      <c r="N74" s="1"/>
    </row>
    <row r="75" spans="1:14" ht="15.75" customHeight="1" x14ac:dyDescent="0.4">
      <c r="A75" s="275"/>
      <c r="B75" s="275"/>
      <c r="C75" s="275" t="s">
        <v>630</v>
      </c>
      <c r="D75" s="275"/>
      <c r="E75" s="275"/>
      <c r="F75" s="275"/>
      <c r="G75" s="275"/>
      <c r="H75" s="275"/>
      <c r="I75" s="275"/>
      <c r="J75" s="275"/>
      <c r="K75" s="275"/>
      <c r="L75" s="275"/>
      <c r="M75" s="275"/>
      <c r="N75" s="1"/>
    </row>
    <row r="76" spans="1:14" ht="8.1" customHeight="1" x14ac:dyDescent="0.4">
      <c r="A76" s="275"/>
      <c r="B76" s="275"/>
      <c r="C76" s="275"/>
      <c r="D76" s="275"/>
      <c r="E76" s="275"/>
      <c r="F76" s="275"/>
      <c r="G76" s="275"/>
      <c r="H76" s="275"/>
      <c r="I76" s="275"/>
      <c r="J76" s="275"/>
      <c r="K76" s="275"/>
      <c r="L76" s="275"/>
      <c r="M76" s="275"/>
      <c r="N76" s="1"/>
    </row>
    <row r="77" spans="1:14" ht="18" customHeight="1" x14ac:dyDescent="0.4">
      <c r="A77" s="275"/>
      <c r="B77" s="348" t="s">
        <v>623</v>
      </c>
      <c r="C77" s="350" t="s">
        <v>625</v>
      </c>
      <c r="D77" s="347"/>
      <c r="E77" s="347"/>
      <c r="F77" s="347"/>
      <c r="G77" s="347"/>
      <c r="H77" s="347"/>
      <c r="I77" s="347"/>
      <c r="J77" s="347"/>
      <c r="K77" s="347"/>
      <c r="L77" s="347"/>
      <c r="M77" s="275"/>
      <c r="N77" s="1"/>
    </row>
    <row r="78" spans="1:14" ht="18" customHeight="1" x14ac:dyDescent="0.4">
      <c r="A78" s="275"/>
      <c r="B78" s="346"/>
      <c r="C78" s="349" t="s">
        <v>624</v>
      </c>
      <c r="D78" s="347"/>
      <c r="E78" s="347"/>
      <c r="F78" s="347"/>
      <c r="G78" s="347"/>
      <c r="H78" s="347"/>
      <c r="I78" s="347"/>
      <c r="J78" s="347"/>
      <c r="K78" s="347"/>
      <c r="L78" s="347"/>
      <c r="M78" s="275"/>
      <c r="N78" s="1"/>
    </row>
    <row r="79" spans="1:14" ht="18" customHeight="1" x14ac:dyDescent="0.4">
      <c r="A79" s="275"/>
      <c r="B79" s="346"/>
      <c r="C79" s="350" t="s">
        <v>626</v>
      </c>
      <c r="D79" s="347"/>
      <c r="E79" s="347"/>
      <c r="F79" s="347"/>
      <c r="G79" s="347"/>
      <c r="H79" s="347"/>
      <c r="I79" s="347"/>
      <c r="J79" s="347"/>
      <c r="K79" s="347"/>
      <c r="L79" s="347"/>
      <c r="M79" s="275"/>
      <c r="N79" s="1"/>
    </row>
    <row r="80" spans="1:14" ht="18" customHeight="1" x14ac:dyDescent="0.4">
      <c r="A80" s="275"/>
      <c r="B80" s="346"/>
      <c r="C80" s="349" t="s">
        <v>629</v>
      </c>
      <c r="D80" s="347"/>
      <c r="E80" s="347"/>
      <c r="F80" s="347"/>
      <c r="G80" s="347"/>
      <c r="H80" s="347"/>
      <c r="I80" s="347"/>
      <c r="J80" s="347"/>
      <c r="K80" s="347"/>
      <c r="L80" s="347"/>
      <c r="M80" s="275"/>
      <c r="N80" s="1"/>
    </row>
    <row r="81" spans="1:14" ht="18" customHeight="1" x14ac:dyDescent="0.4">
      <c r="A81" s="275"/>
      <c r="B81" s="346"/>
      <c r="C81" s="349" t="s">
        <v>627</v>
      </c>
      <c r="D81" s="347"/>
      <c r="E81" s="347"/>
      <c r="F81" s="347"/>
      <c r="G81" s="347"/>
      <c r="H81" s="347"/>
      <c r="I81" s="347"/>
      <c r="J81" s="347"/>
      <c r="K81" s="347"/>
      <c r="L81" s="347"/>
      <c r="M81" s="275"/>
      <c r="N81" s="1"/>
    </row>
    <row r="82" spans="1:14" ht="18" customHeight="1" x14ac:dyDescent="0.4">
      <c r="A82" s="275"/>
      <c r="B82" s="346"/>
      <c r="C82" s="349" t="s">
        <v>628</v>
      </c>
      <c r="D82" s="347"/>
      <c r="E82" s="347"/>
      <c r="F82" s="347"/>
      <c r="G82" s="347"/>
      <c r="H82" s="347"/>
      <c r="I82" s="347"/>
      <c r="J82" s="347"/>
      <c r="K82" s="347"/>
      <c r="L82" s="347"/>
      <c r="M82" s="275"/>
      <c r="N82" s="1"/>
    </row>
    <row r="83" spans="1:14" ht="8.1" customHeight="1" x14ac:dyDescent="0.4">
      <c r="A83" s="275"/>
      <c r="B83" s="275"/>
      <c r="C83" s="275"/>
      <c r="D83" s="275"/>
      <c r="E83" s="275"/>
      <c r="F83" s="275"/>
      <c r="G83" s="275"/>
      <c r="H83" s="275"/>
      <c r="I83" s="275"/>
      <c r="J83" s="275"/>
      <c r="K83" s="275"/>
      <c r="L83" s="275"/>
      <c r="M83" s="275"/>
      <c r="N83" s="1"/>
    </row>
    <row r="84" spans="1:14" ht="8.1" customHeight="1" x14ac:dyDescent="0.4">
      <c r="A84" s="275"/>
      <c r="B84" s="275"/>
      <c r="C84" s="275"/>
      <c r="D84" s="275"/>
      <c r="E84" s="275"/>
      <c r="F84" s="275"/>
      <c r="G84" s="275"/>
      <c r="H84" s="275"/>
      <c r="I84" s="275"/>
      <c r="J84" s="275"/>
      <c r="K84" s="275"/>
      <c r="L84" s="275"/>
      <c r="M84" s="275"/>
      <c r="N84" s="1"/>
    </row>
    <row r="85" spans="1:14" s="189" customFormat="1" ht="17.100000000000001" customHeight="1" x14ac:dyDescent="0.4">
      <c r="A85" s="184"/>
      <c r="B85" s="184" t="s">
        <v>42</v>
      </c>
      <c r="C85" s="184"/>
      <c r="D85" s="184"/>
      <c r="E85" s="184"/>
      <c r="F85" s="184"/>
      <c r="G85" s="184"/>
      <c r="H85" s="184"/>
      <c r="I85" s="184"/>
      <c r="J85" s="184"/>
      <c r="K85" s="184"/>
      <c r="L85" s="184"/>
      <c r="M85" s="184"/>
      <c r="N85" s="184"/>
    </row>
    <row r="86" spans="1:14" s="189" customFormat="1" ht="15.95" customHeight="1" x14ac:dyDescent="0.4">
      <c r="A86" s="184"/>
      <c r="B86" s="184" t="s">
        <v>43</v>
      </c>
      <c r="C86" s="184"/>
      <c r="D86" s="184"/>
      <c r="E86" s="184"/>
      <c r="F86" s="184"/>
      <c r="G86" s="184"/>
      <c r="H86" s="184"/>
      <c r="I86" s="184"/>
      <c r="J86" s="184"/>
      <c r="K86" s="184"/>
      <c r="L86" s="184"/>
      <c r="M86" s="184"/>
      <c r="N86" s="184"/>
    </row>
    <row r="87" spans="1:14" s="189" customFormat="1" ht="15.95" customHeight="1" x14ac:dyDescent="0.4">
      <c r="A87" s="184"/>
      <c r="B87" s="184"/>
      <c r="C87" s="184"/>
      <c r="D87" s="184"/>
      <c r="E87" s="184"/>
      <c r="F87" s="184"/>
      <c r="G87" s="315" t="s">
        <v>44</v>
      </c>
      <c r="H87" s="184"/>
      <c r="I87" s="184"/>
      <c r="J87" s="184"/>
      <c r="K87" s="184"/>
      <c r="L87" s="184"/>
      <c r="M87" s="184"/>
      <c r="N87" s="184"/>
    </row>
    <row r="88" spans="1:14" s="189" customFormat="1" ht="15.95" customHeight="1" x14ac:dyDescent="0.4">
      <c r="A88" s="184"/>
      <c r="B88" s="184"/>
      <c r="C88" s="184"/>
      <c r="D88" s="184"/>
      <c r="E88" s="184"/>
      <c r="F88" s="184"/>
      <c r="G88" s="315" t="s">
        <v>45</v>
      </c>
      <c r="H88" s="218"/>
      <c r="I88" s="184"/>
      <c r="J88" s="184"/>
      <c r="K88" s="184"/>
      <c r="L88" s="184"/>
      <c r="M88" s="184"/>
      <c r="N88" s="184"/>
    </row>
    <row r="89" spans="1:14" s="189" customFormat="1" ht="15.95" customHeight="1" x14ac:dyDescent="0.4">
      <c r="A89" s="184"/>
      <c r="B89" s="184"/>
      <c r="C89" s="184"/>
      <c r="D89" s="184"/>
      <c r="E89" s="184"/>
      <c r="F89" s="184"/>
      <c r="G89" s="315" t="s">
        <v>46</v>
      </c>
      <c r="H89" s="218"/>
      <c r="I89" s="184"/>
      <c r="J89" s="184"/>
      <c r="K89" s="184"/>
      <c r="L89" s="184"/>
      <c r="M89" s="184"/>
      <c r="N89" s="184"/>
    </row>
    <row r="90" spans="1:14" s="189" customFormat="1" ht="15.95" customHeight="1" x14ac:dyDescent="0.4">
      <c r="A90" s="184"/>
      <c r="B90" s="184"/>
      <c r="C90" s="184"/>
      <c r="D90" s="184"/>
      <c r="E90" s="184"/>
      <c r="F90" s="184"/>
      <c r="G90" s="315" t="s">
        <v>47</v>
      </c>
      <c r="H90" s="218"/>
      <c r="I90" s="184"/>
      <c r="J90" s="184"/>
      <c r="K90" s="184"/>
      <c r="L90" s="184"/>
      <c r="M90" s="184"/>
      <c r="N90" s="184"/>
    </row>
    <row r="91" spans="1:14" s="189" customFormat="1" ht="15.95" customHeight="1" x14ac:dyDescent="0.4">
      <c r="A91" s="184"/>
      <c r="B91" s="184"/>
      <c r="C91" s="184"/>
      <c r="D91" s="184"/>
      <c r="E91" s="184"/>
      <c r="F91" s="184"/>
      <c r="G91" s="218"/>
      <c r="H91" s="315" t="s">
        <v>48</v>
      </c>
      <c r="I91" s="316"/>
      <c r="J91" s="316"/>
      <c r="K91" s="316"/>
      <c r="L91" s="316"/>
      <c r="M91" s="316"/>
      <c r="N91" s="316"/>
    </row>
    <row r="92" spans="1:14" s="189" customFormat="1" ht="18" customHeight="1" x14ac:dyDescent="0.4">
      <c r="A92" s="184"/>
      <c r="B92" s="184"/>
      <c r="C92" s="184"/>
      <c r="D92" s="184"/>
      <c r="E92" s="184"/>
      <c r="F92" s="184"/>
      <c r="G92" s="218" t="s">
        <v>49</v>
      </c>
      <c r="H92" s="218"/>
      <c r="I92" s="316"/>
      <c r="J92" s="316"/>
      <c r="K92" s="316"/>
      <c r="L92" s="316"/>
      <c r="M92" s="316"/>
      <c r="N92" s="316"/>
    </row>
    <row r="93" spans="1:14" s="189" customFormat="1" ht="15.95" customHeight="1" x14ac:dyDescent="0.4">
      <c r="A93" s="184"/>
      <c r="B93" s="184"/>
      <c r="C93" s="184"/>
      <c r="D93" s="184"/>
      <c r="E93" s="184"/>
      <c r="F93" s="184"/>
      <c r="G93" s="188" t="s">
        <v>50</v>
      </c>
      <c r="H93" s="218"/>
      <c r="I93" s="316"/>
      <c r="J93" s="316"/>
      <c r="K93" s="316"/>
      <c r="L93" s="316"/>
      <c r="M93" s="316"/>
      <c r="N93" s="316"/>
    </row>
    <row r="94" spans="1:14" s="189" customFormat="1" ht="15.95" customHeight="1" x14ac:dyDescent="0.4">
      <c r="A94" s="184"/>
      <c r="B94" s="184"/>
      <c r="C94" s="184"/>
      <c r="D94" s="184"/>
      <c r="E94" s="184"/>
      <c r="F94" s="184"/>
      <c r="G94" s="218"/>
      <c r="H94" s="315" t="s">
        <v>51</v>
      </c>
      <c r="I94" s="184"/>
      <c r="J94" s="184"/>
      <c r="K94" s="184"/>
      <c r="L94" s="184"/>
      <c r="M94" s="184"/>
      <c r="N94" s="184"/>
    </row>
    <row r="95" spans="1:14" s="189" customFormat="1" ht="15.95" customHeight="1" x14ac:dyDescent="0.4">
      <c r="A95" s="184"/>
      <c r="B95" s="184"/>
      <c r="C95" s="184"/>
      <c r="D95" s="184"/>
      <c r="E95" s="184"/>
      <c r="F95" s="184"/>
      <c r="G95" s="218" t="s">
        <v>52</v>
      </c>
      <c r="H95" s="184"/>
      <c r="I95" s="184"/>
      <c r="J95" s="184"/>
      <c r="K95" s="184"/>
      <c r="L95" s="184"/>
      <c r="M95" s="184"/>
      <c r="N95" s="184"/>
    </row>
    <row r="96" spans="1:14" s="189" customFormat="1" ht="15.95" customHeight="1" x14ac:dyDescent="0.4">
      <c r="A96" s="184"/>
      <c r="B96" s="184"/>
      <c r="C96" s="184"/>
      <c r="D96" s="184"/>
      <c r="E96" s="184"/>
      <c r="F96" s="184"/>
      <c r="G96" s="218" t="s">
        <v>41</v>
      </c>
      <c r="H96" s="184"/>
      <c r="I96" s="184"/>
      <c r="J96" s="184"/>
      <c r="K96" s="184"/>
      <c r="L96" s="184"/>
      <c r="M96" s="184"/>
      <c r="N96" s="184"/>
    </row>
    <row r="97" spans="1:14" s="189" customFormat="1" ht="20.100000000000001" customHeight="1" x14ac:dyDescent="0.4">
      <c r="A97" s="184"/>
      <c r="B97" s="184"/>
      <c r="C97" s="184"/>
      <c r="D97" s="184"/>
      <c r="E97" s="184"/>
      <c r="F97" s="184"/>
      <c r="G97" s="188" t="s">
        <v>53</v>
      </c>
      <c r="H97" s="184"/>
      <c r="I97" s="184"/>
      <c r="J97" s="184"/>
      <c r="K97" s="184"/>
      <c r="L97" s="184"/>
      <c r="M97" s="184"/>
      <c r="N97" s="184"/>
    </row>
    <row r="98" spans="1:14" s="189" customFormat="1" ht="15.95" customHeight="1" x14ac:dyDescent="0.4">
      <c r="A98" s="184"/>
      <c r="B98" s="184"/>
      <c r="C98" s="184"/>
      <c r="D98" s="184"/>
      <c r="E98" s="184"/>
      <c r="F98" s="184"/>
      <c r="G98" s="218" t="s">
        <v>54</v>
      </c>
      <c r="H98" s="184"/>
      <c r="I98" s="184"/>
      <c r="J98" s="184"/>
      <c r="K98" s="184"/>
      <c r="L98" s="184"/>
      <c r="M98" s="184"/>
      <c r="N98" s="184"/>
    </row>
    <row r="99" spans="1:14" s="189" customFormat="1" ht="20.100000000000001" customHeight="1" x14ac:dyDescent="0.4">
      <c r="A99" s="184"/>
      <c r="B99" s="315" t="s">
        <v>55</v>
      </c>
      <c r="C99" s="184"/>
      <c r="D99" s="184"/>
      <c r="E99" s="184"/>
      <c r="F99" s="184"/>
      <c r="H99" s="184"/>
      <c r="I99" s="184"/>
      <c r="J99" s="184"/>
      <c r="K99" s="184"/>
      <c r="L99" s="184"/>
      <c r="M99" s="184"/>
      <c r="N99" s="184"/>
    </row>
    <row r="100" spans="1:14" s="189" customFormat="1" ht="15.95" customHeight="1" x14ac:dyDescent="0.4">
      <c r="A100" s="184"/>
      <c r="B100" s="184" t="s">
        <v>56</v>
      </c>
      <c r="C100" s="184"/>
      <c r="D100" s="184"/>
      <c r="E100" s="184"/>
      <c r="F100" s="184"/>
      <c r="G100" s="218"/>
      <c r="H100" s="184"/>
      <c r="I100" s="184"/>
      <c r="J100" s="184"/>
      <c r="K100" s="184"/>
      <c r="L100" s="184"/>
      <c r="M100" s="184"/>
      <c r="N100" s="184"/>
    </row>
    <row r="101" spans="1:14" s="189" customFormat="1" ht="15.95" customHeight="1" x14ac:dyDescent="0.4">
      <c r="A101" s="184"/>
      <c r="B101" s="218" t="s">
        <v>57</v>
      </c>
      <c r="C101" s="184"/>
      <c r="D101" s="184"/>
      <c r="E101" s="184"/>
      <c r="F101" s="184"/>
      <c r="G101" s="218"/>
      <c r="H101" s="184"/>
      <c r="I101" s="184"/>
      <c r="J101" s="184"/>
      <c r="K101" s="184"/>
      <c r="L101" s="184"/>
      <c r="M101" s="184"/>
      <c r="N101" s="184"/>
    </row>
    <row r="102" spans="1:14" s="189" customFormat="1" ht="8.1" customHeight="1" thickBot="1" x14ac:dyDescent="0.45">
      <c r="A102" s="184"/>
      <c r="B102" s="184"/>
      <c r="C102" s="184"/>
      <c r="D102" s="184"/>
      <c r="E102" s="184"/>
      <c r="F102" s="184"/>
      <c r="G102" s="218"/>
      <c r="H102" s="184"/>
      <c r="I102" s="184"/>
      <c r="J102" s="184"/>
      <c r="K102" s="184"/>
      <c r="L102" s="184"/>
      <c r="M102" s="184"/>
      <c r="N102" s="184"/>
    </row>
    <row r="103" spans="1:14" s="189" customFormat="1" ht="15.95" customHeight="1" thickTop="1" x14ac:dyDescent="0.4">
      <c r="A103" s="184"/>
      <c r="B103" s="184"/>
      <c r="C103" s="184"/>
      <c r="D103" s="311" t="s">
        <v>58</v>
      </c>
      <c r="E103" s="312" t="s">
        <v>59</v>
      </c>
      <c r="F103" s="353" t="s">
        <v>60</v>
      </c>
      <c r="G103" s="353"/>
      <c r="H103" s="355" t="s">
        <v>61</v>
      </c>
      <c r="I103" s="355"/>
      <c r="J103" s="184"/>
      <c r="K103" s="184"/>
      <c r="L103" s="184"/>
      <c r="M103" s="184"/>
      <c r="N103" s="184"/>
    </row>
    <row r="104" spans="1:14" ht="15.95" customHeight="1" thickBot="1" x14ac:dyDescent="0.45">
      <c r="A104" s="275"/>
      <c r="B104" s="275"/>
      <c r="C104" s="275"/>
      <c r="D104" s="313" t="s">
        <v>59</v>
      </c>
      <c r="E104" s="314" t="s">
        <v>62</v>
      </c>
      <c r="F104" s="354" t="s">
        <v>63</v>
      </c>
      <c r="G104" s="354"/>
      <c r="H104" s="356" t="s">
        <v>64</v>
      </c>
      <c r="I104" s="356"/>
      <c r="J104" s="275"/>
      <c r="K104" s="275"/>
      <c r="L104" s="275"/>
      <c r="M104" s="275"/>
      <c r="N104" s="1"/>
    </row>
    <row r="105" spans="1:14" ht="8.1" customHeight="1" thickTop="1" x14ac:dyDescent="0.4">
      <c r="A105" s="275"/>
      <c r="B105" s="275"/>
      <c r="C105" s="275"/>
      <c r="D105" s="275"/>
      <c r="E105" s="275"/>
      <c r="F105" s="275"/>
      <c r="M105" s="275"/>
      <c r="N105" s="1"/>
    </row>
    <row r="106" spans="1:14" x14ac:dyDescent="0.4">
      <c r="A106" s="275"/>
      <c r="B106" s="275" t="s">
        <v>65</v>
      </c>
      <c r="C106" s="275"/>
      <c r="D106" s="275"/>
      <c r="E106" s="275"/>
      <c r="F106" s="275"/>
      <c r="G106" s="275"/>
      <c r="H106" s="275"/>
      <c r="I106" s="275"/>
      <c r="J106" s="275"/>
      <c r="K106" s="275"/>
      <c r="L106" s="275"/>
      <c r="M106" s="275"/>
      <c r="N106" s="1"/>
    </row>
    <row r="107" spans="1:14" x14ac:dyDescent="0.4">
      <c r="A107" s="275"/>
      <c r="B107" s="275" t="s">
        <v>66</v>
      </c>
      <c r="C107" s="275"/>
      <c r="D107" s="275"/>
      <c r="E107" s="275"/>
      <c r="F107" s="275"/>
      <c r="G107" s="275"/>
      <c r="H107" s="275"/>
      <c r="I107" s="275"/>
      <c r="J107" s="275"/>
      <c r="K107" s="275"/>
      <c r="L107" s="275"/>
      <c r="M107" s="275"/>
      <c r="N107" s="1"/>
    </row>
    <row r="108" spans="1:14" x14ac:dyDescent="0.4">
      <c r="A108" s="275"/>
      <c r="B108" s="275" t="s">
        <v>67</v>
      </c>
      <c r="C108" s="275"/>
      <c r="D108" s="275"/>
      <c r="E108" s="275"/>
      <c r="F108" s="275"/>
      <c r="G108" s="275"/>
      <c r="H108" s="275"/>
      <c r="I108" s="275"/>
      <c r="J108" s="275"/>
      <c r="K108" s="275"/>
      <c r="L108" s="275"/>
      <c r="M108" s="275"/>
      <c r="N108" s="1"/>
    </row>
    <row r="109" spans="1:14" x14ac:dyDescent="0.4">
      <c r="A109" s="275"/>
      <c r="B109" s="275" t="s">
        <v>68</v>
      </c>
      <c r="C109" s="275"/>
      <c r="D109" s="275"/>
      <c r="E109" s="275"/>
      <c r="F109" s="275"/>
      <c r="G109" s="275"/>
      <c r="H109" s="275"/>
      <c r="I109" s="275"/>
      <c r="J109" s="275"/>
      <c r="K109" s="275"/>
      <c r="L109" s="275"/>
      <c r="M109" s="275"/>
      <c r="N109" s="1"/>
    </row>
    <row r="110" spans="1:14" x14ac:dyDescent="0.4">
      <c r="A110" s="275"/>
      <c r="B110" s="275"/>
      <c r="C110" s="275"/>
      <c r="D110" s="275"/>
      <c r="E110" s="275"/>
      <c r="F110" s="275"/>
      <c r="G110" s="275"/>
      <c r="H110" s="275"/>
      <c r="I110" s="275"/>
      <c r="J110" s="275"/>
      <c r="K110" s="275"/>
      <c r="L110" s="275"/>
      <c r="M110" s="275"/>
      <c r="N110" s="1"/>
    </row>
    <row r="111" spans="1:14" x14ac:dyDescent="0.4">
      <c r="A111" s="275"/>
      <c r="B111" s="275"/>
      <c r="C111" s="275"/>
      <c r="D111" s="275"/>
      <c r="E111" s="275"/>
      <c r="F111" s="275"/>
      <c r="G111" s="275"/>
      <c r="H111" s="275"/>
      <c r="I111" s="275"/>
      <c r="J111" s="275"/>
      <c r="K111" s="275"/>
      <c r="L111" s="275"/>
      <c r="M111" s="275"/>
      <c r="N111" s="1"/>
    </row>
    <row r="112" spans="1:14" x14ac:dyDescent="0.4">
      <c r="A112" s="275"/>
      <c r="B112" s="275"/>
      <c r="C112" s="275"/>
      <c r="D112" s="275"/>
      <c r="E112" s="275"/>
      <c r="F112" s="275"/>
      <c r="G112" s="275"/>
      <c r="H112" s="275"/>
      <c r="I112" s="275"/>
      <c r="J112" s="275"/>
      <c r="K112" s="275"/>
      <c r="L112" s="275"/>
      <c r="M112" s="275"/>
      <c r="N112" s="1"/>
    </row>
    <row r="113" spans="1:14" x14ac:dyDescent="0.4">
      <c r="A113" s="275"/>
      <c r="B113" s="275"/>
      <c r="C113" s="275"/>
      <c r="D113" s="275"/>
      <c r="E113" s="275"/>
      <c r="F113" s="275"/>
      <c r="G113" s="275"/>
      <c r="H113" s="275"/>
      <c r="I113" s="275"/>
      <c r="J113" s="275"/>
      <c r="K113" s="275"/>
      <c r="L113" s="275"/>
      <c r="M113" s="275"/>
      <c r="N113" s="1"/>
    </row>
    <row r="114" spans="1:14" x14ac:dyDescent="0.4">
      <c r="A114" s="275"/>
      <c r="B114" s="275"/>
      <c r="C114" s="275"/>
      <c r="D114" s="275"/>
      <c r="E114" s="275"/>
      <c r="F114" s="275"/>
      <c r="G114" s="275"/>
      <c r="H114" s="275"/>
      <c r="I114" s="275"/>
      <c r="J114" s="275"/>
      <c r="K114" s="275"/>
      <c r="L114" s="275"/>
      <c r="M114" s="275"/>
      <c r="N114" s="1"/>
    </row>
    <row r="115" spans="1:14" x14ac:dyDescent="0.4">
      <c r="A115" s="275"/>
      <c r="B115" s="275"/>
      <c r="C115" s="275"/>
      <c r="D115" s="275"/>
      <c r="E115" s="275"/>
      <c r="F115" s="275"/>
      <c r="G115" s="275"/>
      <c r="H115" s="275"/>
      <c r="I115" s="275"/>
      <c r="J115" s="275"/>
      <c r="K115" s="275"/>
      <c r="L115" s="275"/>
      <c r="M115" s="275"/>
      <c r="N115" s="1"/>
    </row>
    <row r="116" spans="1:14" x14ac:dyDescent="0.4">
      <c r="A116" s="275"/>
      <c r="B116" s="275"/>
      <c r="C116" s="275"/>
      <c r="D116" s="275"/>
      <c r="E116" s="275"/>
      <c r="F116" s="275"/>
      <c r="G116" s="275"/>
      <c r="H116" s="275"/>
      <c r="I116" s="275"/>
      <c r="J116" s="275"/>
      <c r="K116" s="275"/>
      <c r="L116" s="275"/>
      <c r="M116" s="275"/>
      <c r="N116" s="1"/>
    </row>
    <row r="117" spans="1:14" x14ac:dyDescent="0.4">
      <c r="A117" s="275"/>
      <c r="B117" s="275"/>
      <c r="C117" s="275"/>
      <c r="D117" s="275"/>
      <c r="E117" s="275"/>
      <c r="F117" s="275"/>
      <c r="G117" s="275"/>
      <c r="H117" s="275"/>
      <c r="I117" s="275"/>
      <c r="J117" s="275"/>
      <c r="K117" s="275"/>
      <c r="L117" s="275"/>
      <c r="M117" s="275"/>
      <c r="N117" s="1"/>
    </row>
    <row r="118" spans="1:14" x14ac:dyDescent="0.4">
      <c r="A118" s="275"/>
      <c r="B118" s="275"/>
      <c r="C118" s="275"/>
      <c r="D118" s="275"/>
      <c r="E118" s="275"/>
      <c r="F118" s="275"/>
      <c r="G118" s="275"/>
      <c r="H118" s="275"/>
      <c r="I118" s="275"/>
      <c r="J118" s="275"/>
      <c r="K118" s="275"/>
      <c r="L118" s="275"/>
      <c r="M118" s="275"/>
      <c r="N118" s="1"/>
    </row>
    <row r="119" spans="1:14" x14ac:dyDescent="0.4">
      <c r="A119" s="275"/>
      <c r="B119" s="275" t="s">
        <v>620</v>
      </c>
      <c r="C119" s="275"/>
      <c r="D119" s="275"/>
      <c r="E119" s="275"/>
      <c r="F119" s="275"/>
      <c r="G119" s="275"/>
      <c r="H119" s="275"/>
      <c r="I119" s="275"/>
      <c r="J119" s="275"/>
      <c r="K119" s="275"/>
      <c r="L119" s="275"/>
      <c r="M119" s="275"/>
      <c r="N119" s="1"/>
    </row>
    <row r="120" spans="1:14" ht="249.95" customHeight="1" x14ac:dyDescent="0.4">
      <c r="A120" s="275"/>
      <c r="B120" s="275"/>
      <c r="C120" s="275"/>
      <c r="D120" s="275"/>
      <c r="E120" s="275"/>
      <c r="F120" s="275"/>
      <c r="G120" s="275"/>
      <c r="H120" s="275"/>
      <c r="I120" s="275"/>
      <c r="J120" s="275"/>
      <c r="K120" s="275"/>
      <c r="L120" s="275"/>
      <c r="M120" s="275"/>
      <c r="N120" s="1"/>
    </row>
    <row r="121" spans="1:14" x14ac:dyDescent="0.4">
      <c r="A121" s="275"/>
      <c r="B121" s="275"/>
      <c r="C121" s="275"/>
      <c r="D121" s="275"/>
      <c r="E121" s="275"/>
      <c r="F121" s="275"/>
      <c r="G121" s="275"/>
      <c r="H121" s="275"/>
      <c r="I121" s="275"/>
      <c r="J121" s="275"/>
      <c r="K121" s="275"/>
      <c r="L121" s="275"/>
      <c r="M121" s="275"/>
      <c r="N121" s="1"/>
    </row>
    <row r="122" spans="1:14" x14ac:dyDescent="0.4">
      <c r="A122" s="275"/>
      <c r="B122" s="275" t="s">
        <v>637</v>
      </c>
      <c r="C122" s="275" t="s">
        <v>636</v>
      </c>
      <c r="D122" s="275"/>
      <c r="E122" s="275"/>
      <c r="F122" s="275"/>
      <c r="G122" s="275"/>
      <c r="H122" s="275"/>
      <c r="I122" s="275"/>
      <c r="J122" s="275"/>
      <c r="K122" s="275"/>
      <c r="L122" s="275"/>
      <c r="M122" s="275"/>
      <c r="N122" s="1"/>
    </row>
    <row r="123" spans="1:14" x14ac:dyDescent="0.4">
      <c r="A123" s="275"/>
      <c r="B123" s="275" t="s">
        <v>638</v>
      </c>
      <c r="C123" s="275"/>
      <c r="D123" s="275"/>
      <c r="E123" s="275"/>
      <c r="F123" s="275"/>
      <c r="G123" s="275"/>
      <c r="H123" s="275"/>
      <c r="I123" s="275"/>
      <c r="J123" s="275"/>
      <c r="K123" s="275"/>
      <c r="L123" s="275"/>
      <c r="M123" s="275"/>
      <c r="N123" s="1"/>
    </row>
    <row r="124" spans="1:14" x14ac:dyDescent="0.4">
      <c r="A124" s="275"/>
      <c r="C124" s="275"/>
      <c r="D124" s="275"/>
      <c r="E124" s="275"/>
      <c r="F124" s="275"/>
      <c r="G124" s="275"/>
      <c r="H124" s="275"/>
      <c r="I124" s="275"/>
      <c r="J124" s="275"/>
      <c r="K124" s="275"/>
      <c r="L124" s="275"/>
      <c r="M124" s="275"/>
      <c r="N124" s="1"/>
    </row>
    <row r="125" spans="1:14" x14ac:dyDescent="0.4">
      <c r="A125" s="275"/>
      <c r="B125" s="275"/>
      <c r="C125" s="275"/>
      <c r="D125" s="275"/>
      <c r="E125" s="275"/>
      <c r="F125" s="275"/>
      <c r="G125" s="275"/>
      <c r="H125" s="275"/>
      <c r="I125" s="275"/>
      <c r="J125" s="275"/>
      <c r="K125" s="275"/>
      <c r="L125" s="275"/>
      <c r="M125" s="275"/>
      <c r="N125" s="1"/>
    </row>
    <row r="126" spans="1:14" x14ac:dyDescent="0.4">
      <c r="A126" s="275"/>
      <c r="B126" s="275"/>
      <c r="C126" s="275"/>
      <c r="D126" s="275"/>
      <c r="E126" s="275"/>
      <c r="F126" s="275"/>
      <c r="G126" s="275"/>
      <c r="H126" s="275"/>
      <c r="I126" s="275"/>
      <c r="J126" s="275"/>
      <c r="K126" s="275"/>
      <c r="L126" s="275"/>
      <c r="M126" s="275"/>
      <c r="N126" s="1"/>
    </row>
    <row r="127" spans="1:14" x14ac:dyDescent="0.4">
      <c r="A127" s="275"/>
      <c r="B127" s="275"/>
      <c r="C127" s="275"/>
      <c r="D127" s="275"/>
      <c r="E127" s="275"/>
      <c r="F127" s="275"/>
      <c r="G127" s="275"/>
      <c r="H127" s="275"/>
      <c r="I127" s="275"/>
      <c r="J127" s="275"/>
      <c r="K127" s="275"/>
      <c r="L127" s="275"/>
      <c r="M127" s="275"/>
      <c r="N127" s="1"/>
    </row>
    <row r="128" spans="1:14" x14ac:dyDescent="0.4">
      <c r="A128" s="275"/>
      <c r="B128" s="275"/>
      <c r="C128" s="275"/>
      <c r="D128" s="275"/>
      <c r="E128" s="275"/>
      <c r="F128" s="275"/>
      <c r="G128" s="275"/>
      <c r="H128" s="275"/>
      <c r="I128" s="275"/>
      <c r="J128" s="275"/>
      <c r="K128" s="275"/>
      <c r="L128" s="275"/>
      <c r="M128" s="275"/>
      <c r="N128" s="1"/>
    </row>
    <row r="129" spans="1:14" x14ac:dyDescent="0.4">
      <c r="A129" s="275"/>
      <c r="B129" s="275"/>
      <c r="C129" s="275"/>
      <c r="D129" s="275"/>
      <c r="E129" s="275"/>
      <c r="F129" s="275"/>
      <c r="G129" s="275"/>
      <c r="H129" s="275"/>
      <c r="I129" s="275"/>
      <c r="J129" s="275"/>
      <c r="K129" s="275"/>
      <c r="L129" s="275"/>
      <c r="M129" s="275"/>
      <c r="N129" s="1"/>
    </row>
    <row r="130" spans="1:14" x14ac:dyDescent="0.4">
      <c r="A130" s="275"/>
      <c r="B130" s="275"/>
      <c r="C130" s="275"/>
      <c r="D130" s="275"/>
      <c r="E130" s="275"/>
      <c r="F130" s="275"/>
      <c r="G130" s="275"/>
      <c r="H130" s="275"/>
      <c r="I130" s="275"/>
      <c r="J130" s="275"/>
      <c r="K130" s="275"/>
      <c r="L130" s="275"/>
      <c r="M130" s="275"/>
      <c r="N130" s="1"/>
    </row>
    <row r="131" spans="1:14" x14ac:dyDescent="0.4">
      <c r="A131" s="275"/>
      <c r="B131" s="275"/>
      <c r="C131" s="275"/>
      <c r="D131" s="275"/>
      <c r="E131" s="275"/>
      <c r="F131" s="275"/>
      <c r="G131" s="275"/>
      <c r="H131" s="275"/>
      <c r="I131" s="275"/>
      <c r="J131" s="275"/>
      <c r="K131" s="275"/>
      <c r="L131" s="275"/>
      <c r="M131" s="275"/>
      <c r="N131" s="1"/>
    </row>
    <row r="132" spans="1:14" x14ac:dyDescent="0.4">
      <c r="A132" s="275"/>
      <c r="B132" s="275"/>
      <c r="C132" s="275"/>
      <c r="D132" s="275"/>
      <c r="E132" s="275"/>
      <c r="F132" s="275"/>
      <c r="G132" s="275"/>
      <c r="H132" s="275"/>
      <c r="I132" s="275"/>
      <c r="J132" s="275"/>
      <c r="K132" s="275"/>
      <c r="L132" s="275"/>
      <c r="M132" s="275"/>
      <c r="N132" s="1"/>
    </row>
    <row r="133" spans="1:14" x14ac:dyDescent="0.4">
      <c r="A133" s="275"/>
      <c r="B133" s="275"/>
      <c r="C133" s="275"/>
      <c r="D133" s="275"/>
      <c r="E133" s="275"/>
      <c r="F133" s="275"/>
      <c r="G133" s="275"/>
      <c r="H133" s="275"/>
      <c r="I133" s="275"/>
      <c r="J133" s="275"/>
      <c r="K133" s="275"/>
      <c r="L133" s="275"/>
      <c r="M133" s="275"/>
      <c r="N133" s="1"/>
    </row>
    <row r="134" spans="1:14" x14ac:dyDescent="0.4">
      <c r="A134" s="275"/>
      <c r="B134" s="275"/>
      <c r="C134" s="275"/>
      <c r="D134" s="275"/>
      <c r="E134" s="275"/>
      <c r="F134" s="275"/>
      <c r="G134" s="275"/>
      <c r="H134" s="275"/>
      <c r="I134" s="275"/>
      <c r="J134" s="275"/>
      <c r="K134" s="275"/>
      <c r="L134" s="275"/>
      <c r="M134" s="275"/>
      <c r="N134" s="1"/>
    </row>
    <row r="135" spans="1:14" x14ac:dyDescent="0.4">
      <c r="A135" s="275"/>
      <c r="B135" s="275"/>
      <c r="C135" s="275"/>
      <c r="D135" s="275"/>
      <c r="E135" s="275"/>
      <c r="F135" s="275"/>
      <c r="G135" s="275"/>
      <c r="H135" s="275"/>
      <c r="I135" s="275"/>
      <c r="J135" s="275"/>
      <c r="K135" s="275"/>
      <c r="L135" s="275"/>
      <c r="M135" s="275"/>
      <c r="N135" s="1"/>
    </row>
    <row r="136" spans="1:14" x14ac:dyDescent="0.4">
      <c r="A136" s="275"/>
      <c r="B136" s="275"/>
      <c r="C136" s="275"/>
      <c r="D136" s="275"/>
      <c r="E136" s="275"/>
      <c r="F136" s="275"/>
      <c r="G136" s="275"/>
      <c r="H136" s="275"/>
      <c r="I136" s="275"/>
      <c r="J136" s="275"/>
      <c r="K136" s="275"/>
      <c r="L136" s="275"/>
      <c r="M136" s="275"/>
      <c r="N136" s="1"/>
    </row>
    <row r="137" spans="1:14" x14ac:dyDescent="0.4">
      <c r="A137" s="275"/>
      <c r="B137" s="275"/>
      <c r="C137" s="275"/>
      <c r="D137" s="275"/>
      <c r="E137" s="275"/>
      <c r="F137" s="275"/>
      <c r="G137" s="275"/>
      <c r="H137" s="275"/>
      <c r="I137" s="275"/>
      <c r="J137" s="275"/>
      <c r="K137" s="275"/>
      <c r="L137" s="275"/>
      <c r="M137" s="275"/>
      <c r="N137" s="1"/>
    </row>
  </sheetData>
  <sheetProtection algorithmName="SHA-512" hashValue="zJJGaUZBGFxBJjRHePhU7C69vydm+LLRqeb2XzUhqC9bJSC30BfQnN6IDMbasVgGESUS5KZ3IypISYL4GQdoaQ==" saltValue="iiuX1VH5XKqWexhQGDjcdw==" spinCount="100000" sheet="1" objects="1" scenarios="1"/>
  <mergeCells count="5">
    <mergeCell ref="A1:N1"/>
    <mergeCell ref="F103:G103"/>
    <mergeCell ref="F104:G104"/>
    <mergeCell ref="H103:I103"/>
    <mergeCell ref="H104:I104"/>
  </mergeCells>
  <pageMargins left="0.7" right="0.7" top="0.75" bottom="0.75" header="0.3" footer="0.3"/>
  <pageSetup paperSize="9" scale="82" orientation="portrait" r:id="rId1"/>
  <rowBreaks count="4" manualBreakCount="4">
    <brk id="41" max="13" man="1"/>
    <brk id="56" max="13" man="1"/>
    <brk id="83" max="13" man="1"/>
    <brk id="120" max="1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09F0C-3EB2-EE4C-978D-25077DDD56ED}">
  <dimension ref="B1:BD86"/>
  <sheetViews>
    <sheetView topLeftCell="A9" zoomScale="25" zoomScaleNormal="25" workbookViewId="0">
      <selection activeCell="B36" sqref="B1:AX1048576"/>
    </sheetView>
  </sheetViews>
  <sheetFormatPr defaultColWidth="8.125" defaultRowHeight="18.75" x14ac:dyDescent="0.3"/>
  <cols>
    <col min="1" max="1" width="8.25" style="22" customWidth="1"/>
    <col min="2" max="2" width="4.125" style="22" hidden="1" customWidth="1"/>
    <col min="3" max="3" width="15.875" style="22" hidden="1" customWidth="1"/>
    <col min="4" max="5" width="48.625" style="22" hidden="1" customWidth="1"/>
    <col min="6" max="6" width="6.625" style="22" hidden="1" customWidth="1"/>
    <col min="7" max="7" width="14.875" style="22" hidden="1" customWidth="1"/>
    <col min="8" max="8" width="7.5" style="22" hidden="1" customWidth="1"/>
    <col min="9" max="9" width="14.875" style="22" hidden="1" customWidth="1"/>
    <col min="10" max="10" width="12.875" style="22" hidden="1" customWidth="1"/>
    <col min="11" max="12" width="13.125" style="22" hidden="1" customWidth="1"/>
    <col min="13" max="13" width="12.875" style="22" hidden="1" customWidth="1"/>
    <col min="14" max="14" width="7.625" style="23" hidden="1" customWidth="1"/>
    <col min="15" max="15" width="8.875" style="71" hidden="1" customWidth="1"/>
    <col min="16" max="16" width="50.875" style="72" hidden="1" customWidth="1"/>
    <col min="17" max="19" width="8.125" style="22" hidden="1" customWidth="1"/>
    <col min="20" max="22" width="8.125" style="26" hidden="1" customWidth="1"/>
    <col min="23" max="23" width="8.125" style="27" hidden="1" customWidth="1"/>
    <col min="24" max="40" width="8.875" style="26" hidden="1" customWidth="1"/>
    <col min="41" max="41" width="8.125" style="26" hidden="1" customWidth="1"/>
    <col min="42" max="43" width="8.125" style="27" hidden="1" customWidth="1"/>
    <col min="44" max="44" width="9.125" style="27" hidden="1" customWidth="1"/>
    <col min="45" max="45" width="16" style="27" hidden="1" customWidth="1"/>
    <col min="46" max="46" width="8.5" style="27" hidden="1" customWidth="1"/>
    <col min="47" max="47" width="31.5" style="27" hidden="1" customWidth="1"/>
    <col min="48" max="48" width="31.5" style="26" hidden="1" customWidth="1"/>
    <col min="49" max="49" width="18.5" style="26" hidden="1" customWidth="1"/>
    <col min="50" max="50" width="8.125" style="26" hidden="1" customWidth="1"/>
    <col min="51" max="51" width="8.125" style="22" customWidth="1"/>
    <col min="52" max="52" width="8.125" style="27" customWidth="1"/>
    <col min="53" max="56" width="8.125" style="22" customWidth="1"/>
    <col min="57" max="16384" width="8.125" style="22"/>
  </cols>
  <sheetData>
    <row r="1" spans="2:56" ht="19.5" thickBot="1" x14ac:dyDescent="0.35">
      <c r="O1" s="24"/>
      <c r="P1" s="25"/>
      <c r="S1" s="22">
        <v>0</v>
      </c>
      <c r="T1" s="26">
        <v>0</v>
      </c>
      <c r="U1" s="27" t="s">
        <v>143</v>
      </c>
      <c r="V1" s="27" t="s">
        <v>143</v>
      </c>
      <c r="W1" s="27" t="s">
        <v>144</v>
      </c>
      <c r="X1" s="497" t="s">
        <v>535</v>
      </c>
      <c r="Y1" s="497"/>
      <c r="Z1" s="497"/>
      <c r="AA1" s="497"/>
      <c r="AB1" s="497"/>
      <c r="AC1" s="497"/>
      <c r="AD1" s="497"/>
      <c r="AE1" s="27"/>
      <c r="AF1" s="497" t="s">
        <v>536</v>
      </c>
      <c r="AG1" s="497"/>
      <c r="AH1" s="497"/>
      <c r="AI1" s="497"/>
      <c r="AJ1" s="497"/>
      <c r="AK1" s="497"/>
      <c r="AL1" s="497"/>
      <c r="AM1" s="27"/>
      <c r="AN1" s="27"/>
      <c r="AP1" s="27" t="s">
        <v>537</v>
      </c>
      <c r="AR1" s="27" t="s">
        <v>143</v>
      </c>
      <c r="AS1" s="27" t="s">
        <v>538</v>
      </c>
      <c r="AT1" s="27" t="s">
        <v>539</v>
      </c>
      <c r="AU1" s="27" t="s">
        <v>540</v>
      </c>
      <c r="AV1" s="26" t="s">
        <v>541</v>
      </c>
      <c r="AW1" s="26" t="s">
        <v>542</v>
      </c>
      <c r="AZ1" s="26"/>
      <c r="BA1" s="26"/>
      <c r="BB1" s="26"/>
      <c r="BC1" s="26"/>
      <c r="BD1" s="26"/>
    </row>
    <row r="2" spans="2:56" s="30" customFormat="1" ht="45.75" x14ac:dyDescent="0.65">
      <c r="B2" s="498" t="s">
        <v>543</v>
      </c>
      <c r="C2" s="498"/>
      <c r="D2" s="498"/>
      <c r="E2" s="498"/>
      <c r="F2" s="498"/>
      <c r="G2" s="498"/>
      <c r="H2" s="498"/>
      <c r="I2" s="498"/>
      <c r="J2" s="498"/>
      <c r="K2" s="498"/>
      <c r="L2" s="498"/>
      <c r="M2" s="498"/>
      <c r="N2" s="498"/>
      <c r="O2" s="28"/>
      <c r="P2" s="29"/>
      <c r="S2" s="30">
        <v>200</v>
      </c>
      <c r="T2" s="31">
        <v>100</v>
      </c>
      <c r="U2" s="32" t="s">
        <v>144</v>
      </c>
      <c r="V2" s="31"/>
      <c r="W2" s="32"/>
      <c r="X2" s="119">
        <v>1</v>
      </c>
      <c r="Y2" s="120">
        <v>2</v>
      </c>
      <c r="Z2" s="120">
        <v>3</v>
      </c>
      <c r="AA2" s="120">
        <v>4</v>
      </c>
      <c r="AB2" s="120">
        <v>5</v>
      </c>
      <c r="AC2" s="120">
        <v>6</v>
      </c>
      <c r="AD2" s="120">
        <v>7</v>
      </c>
      <c r="AE2" s="120">
        <v>8</v>
      </c>
      <c r="AF2" s="119">
        <v>1</v>
      </c>
      <c r="AG2" s="120">
        <v>2</v>
      </c>
      <c r="AH2" s="120">
        <v>3</v>
      </c>
      <c r="AI2" s="120">
        <v>4</v>
      </c>
      <c r="AJ2" s="120">
        <v>5</v>
      </c>
      <c r="AK2" s="120">
        <v>6</v>
      </c>
      <c r="AL2" s="120">
        <v>7</v>
      </c>
      <c r="AM2" s="120">
        <v>8</v>
      </c>
      <c r="AN2" s="121">
        <v>9</v>
      </c>
      <c r="AO2" s="31"/>
      <c r="AP2" s="32"/>
      <c r="AQ2" s="32"/>
      <c r="AR2" s="32"/>
      <c r="AS2" s="32">
        <v>100</v>
      </c>
      <c r="AT2" s="32">
        <v>200</v>
      </c>
      <c r="AU2" s="32">
        <v>300</v>
      </c>
      <c r="AV2" s="32">
        <v>400</v>
      </c>
      <c r="AW2" s="32">
        <v>500</v>
      </c>
      <c r="AX2" s="31"/>
      <c r="AZ2" s="32"/>
    </row>
    <row r="3" spans="2:56" ht="48.75" thickBot="1" x14ac:dyDescent="0.35">
      <c r="B3" s="499" t="s">
        <v>544</v>
      </c>
      <c r="C3" s="499"/>
      <c r="D3" s="33"/>
      <c r="E3" s="127"/>
      <c r="F3" s="26"/>
      <c r="G3" s="26"/>
      <c r="H3" s="26"/>
      <c r="I3" s="26"/>
      <c r="J3" s="26"/>
      <c r="K3" s="26"/>
      <c r="L3" s="26"/>
      <c r="M3" s="26"/>
      <c r="N3" s="34"/>
      <c r="O3" s="26"/>
      <c r="P3" s="26"/>
      <c r="S3" s="22">
        <v>300</v>
      </c>
      <c r="T3" s="26">
        <v>200</v>
      </c>
      <c r="X3" s="124" t="s">
        <v>545</v>
      </c>
      <c r="Y3" s="125" t="s">
        <v>546</v>
      </c>
      <c r="Z3" s="125" t="s">
        <v>547</v>
      </c>
      <c r="AA3" s="125" t="s">
        <v>548</v>
      </c>
      <c r="AB3" s="125" t="s">
        <v>549</v>
      </c>
      <c r="AC3" s="125" t="s">
        <v>550</v>
      </c>
      <c r="AD3" s="125" t="s">
        <v>551</v>
      </c>
      <c r="AE3" s="125" t="s">
        <v>552</v>
      </c>
      <c r="AF3" s="124" t="s">
        <v>553</v>
      </c>
      <c r="AG3" s="125" t="s">
        <v>546</v>
      </c>
      <c r="AH3" s="125" t="s">
        <v>554</v>
      </c>
      <c r="AI3" s="125" t="s">
        <v>555</v>
      </c>
      <c r="AJ3" s="125" t="s">
        <v>548</v>
      </c>
      <c r="AK3" s="125" t="s">
        <v>556</v>
      </c>
      <c r="AL3" s="125" t="s">
        <v>551</v>
      </c>
      <c r="AM3" s="125" t="s">
        <v>557</v>
      </c>
      <c r="AN3" s="126" t="s">
        <v>558</v>
      </c>
      <c r="AX3" s="27"/>
      <c r="BA3" s="27"/>
      <c r="BB3" s="27"/>
    </row>
    <row r="4" spans="2:56" x14ac:dyDescent="0.3">
      <c r="B4" s="500" t="s">
        <v>559</v>
      </c>
      <c r="C4" s="501"/>
      <c r="D4" s="501"/>
      <c r="E4" s="501"/>
      <c r="F4" s="501"/>
      <c r="G4" s="501"/>
      <c r="H4" s="502"/>
      <c r="I4" s="503" t="s">
        <v>560</v>
      </c>
      <c r="J4" s="503"/>
      <c r="K4" s="503"/>
      <c r="L4" s="504" t="s">
        <v>561</v>
      </c>
      <c r="M4" s="506" t="s">
        <v>562</v>
      </c>
      <c r="N4" s="507" t="s">
        <v>563</v>
      </c>
      <c r="O4" s="508" t="s">
        <v>564</v>
      </c>
      <c r="P4" s="506" t="s">
        <v>565</v>
      </c>
      <c r="S4" s="22">
        <v>400</v>
      </c>
      <c r="T4" s="26">
        <v>300</v>
      </c>
      <c r="X4" s="40" t="s">
        <v>566</v>
      </c>
      <c r="Y4" s="27" t="s">
        <v>567</v>
      </c>
      <c r="Z4" s="27" t="s">
        <v>568</v>
      </c>
      <c r="AA4" s="27" t="s">
        <v>569</v>
      </c>
      <c r="AB4" s="27" t="s">
        <v>570</v>
      </c>
      <c r="AC4" s="27" t="s">
        <v>571</v>
      </c>
      <c r="AD4" s="27" t="s">
        <v>572</v>
      </c>
      <c r="AE4" s="27" t="s">
        <v>573</v>
      </c>
      <c r="AF4" s="40" t="s">
        <v>566</v>
      </c>
      <c r="AG4" s="27" t="s">
        <v>567</v>
      </c>
      <c r="AH4" s="27" t="s">
        <v>570</v>
      </c>
      <c r="AI4" s="27" t="s">
        <v>568</v>
      </c>
      <c r="AJ4" s="27" t="s">
        <v>569</v>
      </c>
      <c r="AK4" s="27" t="s">
        <v>571</v>
      </c>
      <c r="AL4" s="27" t="s">
        <v>572</v>
      </c>
      <c r="AM4" s="27" t="s">
        <v>573</v>
      </c>
      <c r="AN4" s="41" t="s">
        <v>574</v>
      </c>
      <c r="AV4" s="27"/>
      <c r="AW4" s="27"/>
      <c r="BA4" s="27"/>
      <c r="BB4" s="27"/>
      <c r="BC4" s="53"/>
      <c r="BD4" s="53"/>
    </row>
    <row r="5" spans="2:56" ht="38.25" thickBot="1" x14ac:dyDescent="0.35">
      <c r="B5" s="35" t="s">
        <v>575</v>
      </c>
      <c r="C5" s="35" t="s">
        <v>576</v>
      </c>
      <c r="D5" s="35" t="s">
        <v>577</v>
      </c>
      <c r="E5" s="35"/>
      <c r="F5" s="35" t="s">
        <v>578</v>
      </c>
      <c r="G5" s="36" t="s">
        <v>579</v>
      </c>
      <c r="H5" s="36" t="s">
        <v>139</v>
      </c>
      <c r="I5" s="36" t="s">
        <v>580</v>
      </c>
      <c r="J5" s="35" t="s">
        <v>581</v>
      </c>
      <c r="K5" s="35" t="s">
        <v>582</v>
      </c>
      <c r="L5" s="505"/>
      <c r="M5" s="506"/>
      <c r="N5" s="507"/>
      <c r="O5" s="508"/>
      <c r="P5" s="506"/>
      <c r="S5" s="22">
        <v>500</v>
      </c>
      <c r="T5" s="26">
        <v>400</v>
      </c>
      <c r="X5" s="123"/>
      <c r="Y5" s="122"/>
      <c r="Z5" s="122"/>
      <c r="AA5" s="122"/>
      <c r="AB5" s="122"/>
      <c r="AC5" s="122"/>
      <c r="AD5" s="122"/>
      <c r="AE5" s="122"/>
      <c r="AF5" s="37"/>
      <c r="AG5" s="38" t="s">
        <v>583</v>
      </c>
      <c r="AH5" s="38"/>
      <c r="AI5" s="38"/>
      <c r="AJ5" s="38"/>
      <c r="AK5" s="38"/>
      <c r="AL5" s="38"/>
      <c r="AM5" s="38"/>
      <c r="AN5" s="39"/>
      <c r="AY5" s="26"/>
      <c r="AZ5" s="26"/>
    </row>
    <row r="6" spans="2:56" ht="37.5" customHeight="1" x14ac:dyDescent="0.3">
      <c r="B6" s="509">
        <v>7.1</v>
      </c>
      <c r="C6" s="512" t="s">
        <v>584</v>
      </c>
      <c r="D6" s="42" t="str">
        <f>'หมวด 1 '!C148</f>
        <v>ตัวชี้วัดของการบรรลุผลลัพธ์ของตามภารกิจหลัก/คำรับรองของหน่วยงานฯ ตามที่ระบุไว้ (Function base, Area base)*</v>
      </c>
      <c r="E6" s="42">
        <f>'หมวด 1 '!C150</f>
        <v>0</v>
      </c>
      <c r="F6" s="113">
        <f>'หมวด 1 '!E153</f>
        <v>0</v>
      </c>
      <c r="G6" s="43">
        <f>'หมวด 1 '!G153</f>
        <v>0</v>
      </c>
      <c r="H6" s="43">
        <f>'หมวด 1 '!C153</f>
        <v>0</v>
      </c>
      <c r="I6" s="43">
        <f>'หมวด 1 '!I153</f>
        <v>0</v>
      </c>
      <c r="J6" s="43">
        <f>'หมวด 1 '!K153</f>
        <v>0</v>
      </c>
      <c r="K6" s="43">
        <f>'หมวด 1 '!M153</f>
        <v>0</v>
      </c>
      <c r="L6" s="44">
        <f>AVERAGE(I6:J6)</f>
        <v>0</v>
      </c>
      <c r="M6" s="45" t="str" cm="1">
        <f t="array" ref="M6">_xlfn.IFNA(_xlfn.SWITCH(F6,$V$1,V6,$W$1,W6),"")</f>
        <v/>
      </c>
      <c r="N6" s="46" t="str">
        <f>IF(M6="","",IF(M6="ค่าเป้าหมายไม่ท้าทาย",100,IF(M6&lt;100,200,IF(OR(M6=100,AND(100&lt;M6,M6&lt;104.99)),300,IF(OR(M6=105,AND(105&lt;M6,M6&lt;109.99)),400,IF(OR(M6=110,110&lt;M6),500,"0"))))))</f>
        <v/>
      </c>
      <c r="O6" s="47">
        <v>500</v>
      </c>
      <c r="P6" s="48"/>
      <c r="T6" s="26">
        <v>500</v>
      </c>
      <c r="V6" s="54" cm="1">
        <f t="array" ref="V6">IF(AP6&gt;G6,"ค่าเป้าหมายไม่ท้าทาย",IF(K6=G6,X6,IF(AND(K6=0,G6&gt;0),Y6,IF(AND(K6&lt;0,G6&gt;0),Z6,IF(AND(K6&gt;0,G6&gt;0),AA6,IF(AND(K6=0,G6&lt;0),AB6,IF(AND(K6&gt;0,G6&lt;0),AC6,IF(AND(K6&lt;0,G6&lt;0),AD6,IF(AND(K6&lt;0,E=0),AE6,"0")))))))))</f>
        <v>100</v>
      </c>
      <c r="W6" s="49" cm="1">
        <f t="array" ref="W6">IF(G6&gt;AP6,"ค่าเป้าหมายไม่ท้าทาย",IF(K6=G6,AF6,IF(AND(K6=0,G6&gt;0),IF(AG6&lt;0,0,AG6),IF(AND(K6=0,G6&lt;0),AH6,IF(AND(K6&lt;0,G6&gt;0),AI6,IF(AND(K6&gt;0,G6&gt;0),AJ6,IF(AND(K6&gt;0,G6&lt;0),AK6,IF(AND(K6&lt;0,G6&lt;0),AL6,IF(AND(I&lt;0,E=0),AM6,IF(AND(I&gt;0,E=0),AN6,"0"))))))))))</f>
        <v>100</v>
      </c>
      <c r="X6" s="50">
        <v>100</v>
      </c>
      <c r="Y6" s="49">
        <v>0</v>
      </c>
      <c r="Z6" s="49" t="e">
        <f>(((K6-G6)/G6)*100)</f>
        <v>#DIV/0!</v>
      </c>
      <c r="AA6" s="49" t="e">
        <f>(100+(((K6-G6)/G6)*100))</f>
        <v>#DIV/0!</v>
      </c>
      <c r="AB6" s="49" t="e">
        <f>((0.00001-G6)/ABS(G6))*100</f>
        <v>#DIV/0!</v>
      </c>
      <c r="AC6" s="49">
        <f>(K6-G6)*100</f>
        <v>0</v>
      </c>
      <c r="AD6" s="49" t="e">
        <f>100+(((G6-K6)/G6)*100)</f>
        <v>#DIV/0!</v>
      </c>
      <c r="AE6" s="49">
        <f>(K6-G6)*100</f>
        <v>0</v>
      </c>
      <c r="AF6" s="50">
        <v>100</v>
      </c>
      <c r="AG6" s="49" t="e">
        <f>100+(((G6-0.00001)/G6)*100)</f>
        <v>#DIV/0!</v>
      </c>
      <c r="AH6" s="49">
        <v>0</v>
      </c>
      <c r="AI6" s="49" t="e">
        <f>(((G6-K6)/G6)*100)</f>
        <v>#DIV/0!</v>
      </c>
      <c r="AJ6" s="49" t="e">
        <f>(100+(((G6-K6)/G6)*100))</f>
        <v>#DIV/0!</v>
      </c>
      <c r="AK6" s="49" t="e">
        <f>(((K6-G6)/G6)*100)</f>
        <v>#DIV/0!</v>
      </c>
      <c r="AL6" s="49" t="e">
        <f>(100+((K6-G6)/G6)*100)</f>
        <v>#DIV/0!</v>
      </c>
      <c r="AM6" s="49">
        <f>(K6-0)*100</f>
        <v>0</v>
      </c>
      <c r="AN6" s="51">
        <f>(L6-0)*100</f>
        <v>0</v>
      </c>
      <c r="AP6" s="49">
        <f>AVERAGE(I6:J6)</f>
        <v>0</v>
      </c>
      <c r="AQ6" s="49"/>
      <c r="AR6" s="52">
        <f>IF(M6="ค่าเป้าหมายไม่ท้าทาย",100,IF(100&lt;M6,200,IF(OR(M6=100,AND(100&lt;M6,M6&lt;104.99)),300,IF(OR(M6=105,AND(105&lt;M6,M6&lt;109.99)),400,IF(OR(M6=110,M6&lt;110),500,"0")))))</f>
        <v>200</v>
      </c>
      <c r="AS6" s="52">
        <f>IF(M6="ค่าเป้าหมายไม่ท้าทาย",100,0)</f>
        <v>0</v>
      </c>
      <c r="AT6" s="52">
        <f>IF(100&gt;M6,200,0)</f>
        <v>0</v>
      </c>
      <c r="AU6" s="52">
        <f>IF(OR(M6=100,AND(100&lt;=M6,M6&lt;=104.99)),300,0)</f>
        <v>0</v>
      </c>
      <c r="AV6" s="27">
        <f>IF(OR(M6=105,AND(105&lt;=M6,M6&lt;=109.99)),400,0)</f>
        <v>0</v>
      </c>
      <c r="AW6" s="27">
        <f>IF(OR(M6=110,M6&gt;110),500,0)</f>
        <v>500</v>
      </c>
      <c r="AX6" s="27"/>
      <c r="AZ6" s="22"/>
    </row>
    <row r="7" spans="2:56" ht="37.5" x14ac:dyDescent="0.3">
      <c r="B7" s="510"/>
      <c r="C7" s="513"/>
      <c r="D7" s="42" t="str">
        <f>'หมวด 1 '!C161</f>
        <v>ตัวชี้วัดของการบรรลุผลลัพธ์ของตามภารกิจหลัก/คำรับรองของหน่วยงานฯ ตามที่ระบุไว้ (Function base, Area base)*</v>
      </c>
      <c r="E7" s="42">
        <f>'หมวด 1 '!C163</f>
        <v>0</v>
      </c>
      <c r="F7" s="113">
        <f>'หมวด 1 '!E166</f>
        <v>0</v>
      </c>
      <c r="G7" s="43">
        <f>'หมวด 1 '!G166</f>
        <v>0</v>
      </c>
      <c r="H7" s="43">
        <f>'หมวด 1 '!C166</f>
        <v>0</v>
      </c>
      <c r="I7" s="43">
        <f>'หมวด 1 '!I166</f>
        <v>0</v>
      </c>
      <c r="J7" s="43">
        <f>'หมวด 1 '!K166</f>
        <v>0</v>
      </c>
      <c r="K7" s="43">
        <f>'หมวด 1 '!M166</f>
        <v>0</v>
      </c>
      <c r="L7" s="44">
        <f t="shared" ref="L7:L8" si="0">AVERAGE(I7:J7)</f>
        <v>0</v>
      </c>
      <c r="M7" s="45" t="str" cm="1">
        <f t="array" ref="M7">_xlfn.IFNA(_xlfn.SWITCH(F7,$V$1,V7,$W$1,W7),"")</f>
        <v/>
      </c>
      <c r="N7" s="46" t="str">
        <f t="shared" ref="N7:N14" si="1">IF(M7="","",IF(M7="ค่าเป้าหมายไม่ท้าทาย",100,IF(M7&lt;100,200,IF(OR(M7=100,AND(100&lt;M7,M7&lt;104.99)),300,IF(OR(M7=105,AND(105&lt;M7,M7&lt;109.99)),400,IF(OR(M7=110,110&lt;M7),500,"0"))))))</f>
        <v/>
      </c>
      <c r="O7" s="47"/>
      <c r="P7" s="48"/>
      <c r="V7" s="54" cm="1">
        <f t="array" ref="V7">IF(AP7&gt;G7,"ค่าเป้าหมายไม่ท้าทาย",IF(K7=G7,X7,IF(AND(K7=0,G7&gt;0),Y7,IF(AND(K7&lt;0,G7&gt;0),Z7,IF(AND(K7&gt;0,G7&gt;0),AA7,IF(AND(K7=0,G7&lt;0),AB7,IF(AND(K7&gt;0,G7&lt;0),AC7,IF(AND(K7&lt;0,G7&lt;0),AD7,IF(AND(K7&lt;0,E=0),AE7,"0")))))))))</f>
        <v>100</v>
      </c>
      <c r="W7" s="49" cm="1">
        <f t="array" ref="W7">IF(G7&gt;AP7,"ค่าเป้าหมายไม่ท้าทาย",IF(K7=G7,AF7,IF(AND(K7=0,G7&gt;0),IF(AG7&lt;0,0,AG7),IF(AND(K7=0,G7&lt;0),AH7,IF(AND(K7&lt;0,G7&gt;0),AI7,IF(AND(K7&gt;0,G7&gt;0),AJ7,IF(AND(K7&gt;0,G7&lt;0),AK7,IF(AND(K7&lt;0,G7&lt;0),AL7,IF(AND(I&lt;0,E=0),AM7,IF(AND(I&gt;0,E=0),AN7,"0"))))))))))</f>
        <v>101</v>
      </c>
      <c r="X7" s="50">
        <v>100</v>
      </c>
      <c r="Y7" s="49">
        <v>0</v>
      </c>
      <c r="Z7" s="49" t="e">
        <f t="shared" ref="Z7:Z65" si="2">(((K7-G7)/G7)*100)</f>
        <v>#DIV/0!</v>
      </c>
      <c r="AA7" s="49" t="e">
        <f t="shared" ref="AA7:AA65" si="3">(100+(((K7-G7)/G7)*100))</f>
        <v>#DIV/0!</v>
      </c>
      <c r="AB7" s="49" t="e">
        <f t="shared" ref="AB7:AB65" si="4">((0.00001-G7)/ABS(G7))*100</f>
        <v>#DIV/0!</v>
      </c>
      <c r="AC7" s="49">
        <f t="shared" ref="AC7:AC65" si="5">(K7-G7)*100</f>
        <v>0</v>
      </c>
      <c r="AD7" s="49" t="e">
        <f t="shared" ref="AD7:AD65" si="6">100+(((G7-K7)/G7)*100)</f>
        <v>#DIV/0!</v>
      </c>
      <c r="AE7" s="49">
        <f t="shared" ref="AE7:AE65" si="7">(K7-G7)*100</f>
        <v>0</v>
      </c>
      <c r="AF7" s="50">
        <v>101</v>
      </c>
      <c r="AG7" s="49" t="e">
        <f t="shared" ref="AG7:AG65" si="8">100+(((G7-0.00001)/G7)*100)</f>
        <v>#DIV/0!</v>
      </c>
      <c r="AH7" s="49">
        <v>1</v>
      </c>
      <c r="AI7" s="49" t="e">
        <f t="shared" ref="AI7:AI65" si="9">(((G7-K7)/G7)*100)</f>
        <v>#DIV/0!</v>
      </c>
      <c r="AJ7" s="49" t="e">
        <f t="shared" ref="AJ7:AJ65" si="10">(100+(((G7-K7)/G7)*100))</f>
        <v>#DIV/0!</v>
      </c>
      <c r="AK7" s="49" t="e">
        <f t="shared" ref="AK7:AK65" si="11">(((K7-G7)/G7)*100)</f>
        <v>#DIV/0!</v>
      </c>
      <c r="AL7" s="49" t="e">
        <f t="shared" ref="AL7:AL65" si="12">(100+((K7-G7)/G7)*100)</f>
        <v>#DIV/0!</v>
      </c>
      <c r="AM7" s="49">
        <f t="shared" ref="AM7:AM65" si="13">(K7-0)*100</f>
        <v>0</v>
      </c>
      <c r="AN7" s="51">
        <f t="shared" ref="AN7:AN65" si="14">(L7-0)*100</f>
        <v>0</v>
      </c>
      <c r="AP7" s="49">
        <f t="shared" ref="AP7:AP65" si="15">AVERAGE(I7:J7)</f>
        <v>0</v>
      </c>
      <c r="AQ7" s="49"/>
      <c r="AR7" s="52">
        <f t="shared" ref="AR7:AR65" si="16">IF(M7="ค่าเป้าหมายไม่ท้าทาย",100,IF(100&lt;M7,200,IF(OR(M7=100,AND(100&lt;M7,M7&lt;104.99)),300,IF(OR(M7=105,AND(105&lt;M7,M7&lt;109.99)),400,IF(OR(M7=110,M7&lt;110),500,"0")))))</f>
        <v>200</v>
      </c>
      <c r="AS7" s="52">
        <f t="shared" ref="AS7:AS65" si="17">IF(M7="ค่าเป้าหมายไม่ท้าทาย",100,0)</f>
        <v>0</v>
      </c>
      <c r="AT7" s="52">
        <f t="shared" ref="AT7:AT65" si="18">IF(100&gt;M7,200,0)</f>
        <v>0</v>
      </c>
      <c r="AU7" s="52">
        <f t="shared" ref="AU7:AU65" si="19">IF(OR(M7=100,AND(100&lt;=M7,M7&lt;=104.99)),300,0)</f>
        <v>0</v>
      </c>
      <c r="AV7" s="27">
        <f t="shared" ref="AV7:AV65" si="20">IF(OR(M7=105,AND(105&lt;=M7,M7&lt;=109.99)),400,0)</f>
        <v>0</v>
      </c>
      <c r="AW7" s="27">
        <f t="shared" ref="AW7:AW65" si="21">IF(OR(M7=110,M7&gt;110),500,0)</f>
        <v>500</v>
      </c>
      <c r="AX7" s="27"/>
      <c r="AZ7" s="22"/>
    </row>
    <row r="8" spans="2:56" ht="37.5" x14ac:dyDescent="0.3">
      <c r="B8" s="510"/>
      <c r="C8" s="513"/>
      <c r="D8" s="42" t="str">
        <f>'หมวด 1 '!C174</f>
        <v>ตัวชี้วัดของการบรรลุผลลัพธ์ของตามภารกิจหลัก/คำรับรองของหน่วยงานฯ ตามที่ระบุไว้ (Function base, Area base)*</v>
      </c>
      <c r="E8" s="42">
        <f>'หมวด 1 '!C176</f>
        <v>0</v>
      </c>
      <c r="F8" s="113">
        <f>'หมวด 1 '!E179</f>
        <v>0</v>
      </c>
      <c r="G8" s="43">
        <f>'หมวด 1 '!G179</f>
        <v>0</v>
      </c>
      <c r="H8" s="43">
        <f>'หมวด 1 '!C179</f>
        <v>0</v>
      </c>
      <c r="I8" s="43">
        <f>'หมวด 1 '!I179</f>
        <v>0</v>
      </c>
      <c r="J8" s="43">
        <f>'หมวด 1 '!K179</f>
        <v>0</v>
      </c>
      <c r="K8" s="43">
        <f>'หมวด 1 '!M179</f>
        <v>0</v>
      </c>
      <c r="L8" s="44">
        <f t="shared" si="0"/>
        <v>0</v>
      </c>
      <c r="M8" s="45" t="str" cm="1">
        <f t="array" ref="M8">_xlfn.IFNA(_xlfn.SWITCH(F8,$V$1,V8,$W$1,W8),"")</f>
        <v/>
      </c>
      <c r="N8" s="46" t="str">
        <f t="shared" si="1"/>
        <v/>
      </c>
      <c r="O8" s="47"/>
      <c r="P8" s="48"/>
      <c r="V8" s="54" cm="1">
        <f t="array" ref="V8">IF(AP8&gt;G8,"ค่าเป้าหมายไม่ท้าทาย",IF(K8=G8,X8,IF(AND(K8=0,G8&gt;0),Y8,IF(AND(K8&lt;0,G8&gt;0),Z8,IF(AND(K8&gt;0,G8&gt;0),AA8,IF(AND(K8=0,G8&lt;0),AB8,IF(AND(K8&gt;0,G8&lt;0),AC8,IF(AND(K8&lt;0,G8&lt;0),AD8,IF(AND(K8&lt;0,E=0),AE8,"0")))))))))</f>
        <v>100</v>
      </c>
      <c r="W8" s="49" cm="1">
        <f t="array" ref="W8">IF(G8&gt;AP8,"ค่าเป้าหมายไม่ท้าทาย",IF(K8=G8,AF8,IF(AND(K8=0,G8&gt;0),IF(AG8&lt;0,0,AG8),IF(AND(K8=0,G8&lt;0),AH8,IF(AND(K8&lt;0,G8&gt;0),AI8,IF(AND(K8&gt;0,G8&gt;0),AJ8,IF(AND(K8&gt;0,G8&lt;0),AK8,IF(AND(K8&lt;0,G8&lt;0),AL8,IF(AND(I&lt;0,E=0),AM8,IF(AND(I&gt;0,E=0),AN8,"0"))))))))))</f>
        <v>102</v>
      </c>
      <c r="X8" s="50">
        <v>100</v>
      </c>
      <c r="Y8" s="49">
        <v>0</v>
      </c>
      <c r="Z8" s="49" t="e">
        <f t="shared" si="2"/>
        <v>#DIV/0!</v>
      </c>
      <c r="AA8" s="49" t="e">
        <f t="shared" si="3"/>
        <v>#DIV/0!</v>
      </c>
      <c r="AB8" s="49" t="e">
        <f t="shared" si="4"/>
        <v>#DIV/0!</v>
      </c>
      <c r="AC8" s="49">
        <f t="shared" si="5"/>
        <v>0</v>
      </c>
      <c r="AD8" s="49" t="e">
        <f t="shared" si="6"/>
        <v>#DIV/0!</v>
      </c>
      <c r="AE8" s="49">
        <f t="shared" si="7"/>
        <v>0</v>
      </c>
      <c r="AF8" s="50">
        <v>102</v>
      </c>
      <c r="AG8" s="49" t="e">
        <f t="shared" si="8"/>
        <v>#DIV/0!</v>
      </c>
      <c r="AH8" s="49">
        <v>2</v>
      </c>
      <c r="AI8" s="49" t="e">
        <f t="shared" si="9"/>
        <v>#DIV/0!</v>
      </c>
      <c r="AJ8" s="49" t="e">
        <f t="shared" si="10"/>
        <v>#DIV/0!</v>
      </c>
      <c r="AK8" s="49" t="e">
        <f t="shared" si="11"/>
        <v>#DIV/0!</v>
      </c>
      <c r="AL8" s="49" t="e">
        <f t="shared" si="12"/>
        <v>#DIV/0!</v>
      </c>
      <c r="AM8" s="49">
        <f t="shared" si="13"/>
        <v>0</v>
      </c>
      <c r="AN8" s="51">
        <f t="shared" si="14"/>
        <v>0</v>
      </c>
      <c r="AP8" s="49">
        <f t="shared" si="15"/>
        <v>0</v>
      </c>
      <c r="AQ8" s="49"/>
      <c r="AR8" s="52">
        <f t="shared" si="16"/>
        <v>200</v>
      </c>
      <c r="AS8" s="52">
        <f t="shared" si="17"/>
        <v>0</v>
      </c>
      <c r="AT8" s="52">
        <f t="shared" si="18"/>
        <v>0</v>
      </c>
      <c r="AU8" s="52">
        <f t="shared" si="19"/>
        <v>0</v>
      </c>
      <c r="AV8" s="27">
        <f t="shared" si="20"/>
        <v>0</v>
      </c>
      <c r="AW8" s="27">
        <f t="shared" si="21"/>
        <v>500</v>
      </c>
      <c r="AX8" s="27"/>
      <c r="AZ8" s="22"/>
    </row>
    <row r="9" spans="2:56" x14ac:dyDescent="0.3">
      <c r="B9" s="510"/>
      <c r="C9" s="513"/>
      <c r="D9" s="42" t="str">
        <f>'หมวด 2'!C201</f>
        <v>ตัวชี้วัดของการบรรลุผลตามแผนยุทธศาสตร์ของหน่วยงานฯ</v>
      </c>
      <c r="E9" s="42">
        <f>'หมวด 2'!C203</f>
        <v>0</v>
      </c>
      <c r="F9" s="113">
        <f>'หมวด 2'!E206</f>
        <v>0</v>
      </c>
      <c r="G9" s="113">
        <f>'หมวด 2'!G206</f>
        <v>0</v>
      </c>
      <c r="H9" s="113">
        <f>'หมวด 2'!C206</f>
        <v>0</v>
      </c>
      <c r="I9" s="113">
        <f>'หมวด 2'!I206</f>
        <v>0</v>
      </c>
      <c r="J9" s="113">
        <f>'หมวด 2'!K206</f>
        <v>0</v>
      </c>
      <c r="K9" s="113">
        <f>'หมวด 2'!M206</f>
        <v>0</v>
      </c>
      <c r="L9" s="44">
        <f t="shared" ref="L9:L13" si="22">AVERAGE(I9:J9)</f>
        <v>0</v>
      </c>
      <c r="M9" s="45" t="str" cm="1">
        <f t="array" ref="M9">_xlfn.IFNA(_xlfn.SWITCH(F9,$V$1,V9,$W$1,W9),"")</f>
        <v/>
      </c>
      <c r="N9" s="46" t="str">
        <f t="shared" si="1"/>
        <v/>
      </c>
      <c r="O9" s="47">
        <v>500</v>
      </c>
      <c r="P9" s="48"/>
      <c r="V9" s="54" cm="1">
        <f t="array" ref="V9">IF(AP9&gt;G9,"ค่าเป้าหมายไม่ท้าทาย",IF(K9=G9,X9,IF(AND(K9=0,G9&gt;0),Y9,IF(AND(K9&lt;0,G9&gt;0),Z9,IF(AND(K9&gt;0,G9&gt;0),AA9,IF(AND(K9=0,G9&lt;0),AB9,IF(AND(K9&gt;0,G9&lt;0),AC9,IF(AND(K9&lt;0,G9&lt;0),AD9,IF(AND(K9&lt;0,E=0),AE9,"0")))))))))</f>
        <v>100</v>
      </c>
      <c r="W9" s="49" cm="1">
        <f t="array" ref="W9">IF(G9&gt;AP9,"ค่าเป้าหมายไม่ท้าทาย",IF(K9=G9,AF9,IF(AND(K9=0,G9&gt;0),IF(AG9&lt;0,0,AG9),IF(AND(K9=0,G9&lt;0),AH9,IF(AND(K9&lt;0,G9&gt;0),AI9,IF(AND(K9&gt;0,G9&gt;0),AJ9,IF(AND(K9&gt;0,G9&lt;0),AK9,IF(AND(K9&lt;0,G9&lt;0),AL9,IF(AND(I&lt;0,E=0),AM9,IF(AND(I&gt;0,E=0),AN9,"0"))))))))))</f>
        <v>103</v>
      </c>
      <c r="X9" s="50">
        <v>100</v>
      </c>
      <c r="Y9" s="49">
        <v>0</v>
      </c>
      <c r="Z9" s="49" t="e">
        <f t="shared" si="2"/>
        <v>#DIV/0!</v>
      </c>
      <c r="AA9" s="49" t="e">
        <f t="shared" si="3"/>
        <v>#DIV/0!</v>
      </c>
      <c r="AB9" s="49" t="e">
        <f t="shared" si="4"/>
        <v>#DIV/0!</v>
      </c>
      <c r="AC9" s="49">
        <f t="shared" si="5"/>
        <v>0</v>
      </c>
      <c r="AD9" s="49" t="e">
        <f t="shared" si="6"/>
        <v>#DIV/0!</v>
      </c>
      <c r="AE9" s="49">
        <f t="shared" si="7"/>
        <v>0</v>
      </c>
      <c r="AF9" s="50">
        <v>103</v>
      </c>
      <c r="AG9" s="49" t="e">
        <f t="shared" si="8"/>
        <v>#DIV/0!</v>
      </c>
      <c r="AH9" s="49">
        <v>3</v>
      </c>
      <c r="AI9" s="49" t="e">
        <f t="shared" si="9"/>
        <v>#DIV/0!</v>
      </c>
      <c r="AJ9" s="49" t="e">
        <f t="shared" si="10"/>
        <v>#DIV/0!</v>
      </c>
      <c r="AK9" s="49" t="e">
        <f t="shared" si="11"/>
        <v>#DIV/0!</v>
      </c>
      <c r="AL9" s="49" t="e">
        <f t="shared" si="12"/>
        <v>#DIV/0!</v>
      </c>
      <c r="AM9" s="49">
        <f t="shared" si="13"/>
        <v>0</v>
      </c>
      <c r="AN9" s="51">
        <f t="shared" si="14"/>
        <v>0</v>
      </c>
      <c r="AP9" s="49">
        <f t="shared" si="15"/>
        <v>0</v>
      </c>
      <c r="AQ9" s="49"/>
      <c r="AR9" s="52">
        <f t="shared" si="16"/>
        <v>200</v>
      </c>
      <c r="AS9" s="52">
        <f t="shared" si="17"/>
        <v>0</v>
      </c>
      <c r="AT9" s="52">
        <f t="shared" si="18"/>
        <v>0</v>
      </c>
      <c r="AU9" s="52">
        <f t="shared" si="19"/>
        <v>0</v>
      </c>
      <c r="AV9" s="27">
        <f t="shared" si="20"/>
        <v>0</v>
      </c>
      <c r="AW9" s="27">
        <f t="shared" si="21"/>
        <v>500</v>
      </c>
    </row>
    <row r="10" spans="2:56" x14ac:dyDescent="0.3">
      <c r="B10" s="510"/>
      <c r="C10" s="513"/>
      <c r="D10" s="42" t="str">
        <f>'หมวด 2'!C214</f>
        <v>ตัวชี้วัดของการบรรลุผลตามแผนยุทธศาสตร์ของหน่วยงานฯ</v>
      </c>
      <c r="E10" s="42">
        <f>'หมวด 2'!C216</f>
        <v>0</v>
      </c>
      <c r="F10" s="113">
        <f>'หมวด 2'!E219</f>
        <v>0</v>
      </c>
      <c r="G10" s="113">
        <f>'หมวด 2'!G219</f>
        <v>0</v>
      </c>
      <c r="H10" s="113">
        <f>'หมวด 2'!C219</f>
        <v>0</v>
      </c>
      <c r="I10" s="113">
        <f>'หมวด 2'!I219</f>
        <v>0</v>
      </c>
      <c r="J10" s="113">
        <f>'หมวด 2'!K219</f>
        <v>0</v>
      </c>
      <c r="K10" s="113">
        <f>'หมวด 2'!M219</f>
        <v>0</v>
      </c>
      <c r="L10" s="44">
        <f t="shared" ref="L10" si="23">AVERAGE(I10:J10)</f>
        <v>0</v>
      </c>
      <c r="M10" s="45" t="str" cm="1">
        <f t="array" ref="M10">_xlfn.IFNA(_xlfn.SWITCH(F10,$V$1,V10,$W$1,W10),"")</f>
        <v/>
      </c>
      <c r="N10" s="46" t="str">
        <f t="shared" si="1"/>
        <v/>
      </c>
      <c r="O10" s="47"/>
      <c r="P10" s="48"/>
      <c r="V10" s="54" cm="1">
        <f t="array" ref="V10">IF(AP10&gt;G10,"ค่าเป้าหมายไม่ท้าทาย",IF(K10=G10,X10,IF(AND(K10=0,G10&gt;0),Y10,IF(AND(K10&lt;0,G10&gt;0),Z10,IF(AND(K10&gt;0,G10&gt;0),AA10,IF(AND(K10=0,G10&lt;0),AB10,IF(AND(K10&gt;0,G10&lt;0),AC10,IF(AND(K10&lt;0,G10&lt;0),AD10,IF(AND(K10&lt;0,E=0),AE10,"0")))))))))</f>
        <v>100</v>
      </c>
      <c r="W10" s="49" cm="1">
        <f t="array" ref="W10">IF(G10&gt;AP10,"ค่าเป้าหมายไม่ท้าทาย",IF(K10=G10,AF10,IF(AND(K10=0,G10&gt;0),IF(AG10&lt;0,0,AG10),IF(AND(K10=0,G10&lt;0),AH10,IF(AND(K10&lt;0,G10&gt;0),AI10,IF(AND(K10&gt;0,G10&gt;0),AJ10,IF(AND(K10&gt;0,G10&lt;0),AK10,IF(AND(K10&lt;0,G10&lt;0),AL10,IF(AND(I&lt;0,E=0),AM10,IF(AND(I&gt;0,E=0),AN10,"0"))))))))))</f>
        <v>104</v>
      </c>
      <c r="X10" s="50">
        <v>100</v>
      </c>
      <c r="Y10" s="49">
        <v>0</v>
      </c>
      <c r="Z10" s="49" t="e">
        <f t="shared" si="2"/>
        <v>#DIV/0!</v>
      </c>
      <c r="AA10" s="49" t="e">
        <f t="shared" si="3"/>
        <v>#DIV/0!</v>
      </c>
      <c r="AB10" s="49" t="e">
        <f t="shared" si="4"/>
        <v>#DIV/0!</v>
      </c>
      <c r="AC10" s="49">
        <f t="shared" si="5"/>
        <v>0</v>
      </c>
      <c r="AD10" s="49" t="e">
        <f t="shared" si="6"/>
        <v>#DIV/0!</v>
      </c>
      <c r="AE10" s="49">
        <f t="shared" si="7"/>
        <v>0</v>
      </c>
      <c r="AF10" s="50">
        <v>104</v>
      </c>
      <c r="AG10" s="49" t="e">
        <f t="shared" si="8"/>
        <v>#DIV/0!</v>
      </c>
      <c r="AH10" s="49">
        <v>4</v>
      </c>
      <c r="AI10" s="49" t="e">
        <f t="shared" si="9"/>
        <v>#DIV/0!</v>
      </c>
      <c r="AJ10" s="49" t="e">
        <f t="shared" si="10"/>
        <v>#DIV/0!</v>
      </c>
      <c r="AK10" s="49" t="e">
        <f t="shared" si="11"/>
        <v>#DIV/0!</v>
      </c>
      <c r="AL10" s="49" t="e">
        <f t="shared" si="12"/>
        <v>#DIV/0!</v>
      </c>
      <c r="AM10" s="49">
        <f t="shared" si="13"/>
        <v>0</v>
      </c>
      <c r="AN10" s="51">
        <f t="shared" si="14"/>
        <v>0</v>
      </c>
      <c r="AP10" s="49">
        <f t="shared" si="15"/>
        <v>0</v>
      </c>
      <c r="AQ10" s="49"/>
      <c r="AR10" s="52">
        <f t="shared" si="16"/>
        <v>200</v>
      </c>
      <c r="AS10" s="52">
        <f t="shared" si="17"/>
        <v>0</v>
      </c>
      <c r="AT10" s="52">
        <f t="shared" si="18"/>
        <v>0</v>
      </c>
      <c r="AU10" s="52">
        <f t="shared" si="19"/>
        <v>0</v>
      </c>
      <c r="AV10" s="27">
        <f t="shared" si="20"/>
        <v>0</v>
      </c>
      <c r="AW10" s="27">
        <f t="shared" si="21"/>
        <v>500</v>
      </c>
    </row>
    <row r="11" spans="2:56" x14ac:dyDescent="0.3">
      <c r="B11" s="510"/>
      <c r="C11" s="513"/>
      <c r="D11" s="42" t="str">
        <f>'หมวด 1 '!C189</f>
        <v>ตัวชี้วัดของการบรรลุผลการปรับปรุงการดำเนินการตามกฎหมาย</v>
      </c>
      <c r="E11" s="42">
        <f>'หมวด 1 '!C191</f>
        <v>0</v>
      </c>
      <c r="F11" s="113">
        <f>'หมวด 1 '!E194</f>
        <v>0</v>
      </c>
      <c r="G11" s="113">
        <f>'หมวด 1 '!G194</f>
        <v>0</v>
      </c>
      <c r="H11" s="113">
        <f>'หมวด 1 '!C194</f>
        <v>0</v>
      </c>
      <c r="I11" s="113">
        <f>'หมวด 1 '!I194</f>
        <v>0</v>
      </c>
      <c r="J11" s="113">
        <f>'หมวด 1 '!K194</f>
        <v>0</v>
      </c>
      <c r="K11" s="113">
        <f>'หมวด 1 '!M194</f>
        <v>0</v>
      </c>
      <c r="L11" s="44">
        <f t="shared" si="22"/>
        <v>0</v>
      </c>
      <c r="M11" s="45" t="str" cm="1">
        <f t="array" ref="M11">_xlfn.IFNA(_xlfn.SWITCH(F11,$V$1,V11,$W$1,W11),"")</f>
        <v/>
      </c>
      <c r="N11" s="46" t="str">
        <f t="shared" si="1"/>
        <v/>
      </c>
      <c r="O11" s="47">
        <v>300</v>
      </c>
      <c r="P11" s="48"/>
      <c r="V11" s="54" cm="1">
        <f t="array" ref="V11">IF(AP11&gt;G11,"ค่าเป้าหมายไม่ท้าทาย",IF(K11=G11,X11,IF(AND(K11=0,G11&gt;0),Y11,IF(AND(K11&lt;0,G11&gt;0),Z11,IF(AND(K11&gt;0,G11&gt;0),AA11,IF(AND(K11=0,G11&lt;0),AB11,IF(AND(K11&gt;0,G11&lt;0),AC11,IF(AND(K11&lt;0,G11&lt;0),AD11,IF(AND(K11&lt;0,E=0),AE11,"0")))))))))</f>
        <v>100</v>
      </c>
      <c r="W11" s="49" cm="1">
        <f t="array" ref="W11">IF(G11&gt;AP11,"ค่าเป้าหมายไม่ท้าทาย",IF(K11=G11,AF11,IF(AND(K11=0,G11&gt;0),IF(AG11&lt;0,0,AG11),IF(AND(K11=0,G11&lt;0),AH11,IF(AND(K11&lt;0,G11&gt;0),AI11,IF(AND(K11&gt;0,G11&gt;0),AJ11,IF(AND(K11&gt;0,G11&lt;0),AK11,IF(AND(K11&lt;0,G11&lt;0),AL11,IF(AND(I&lt;0,E=0),AM11,IF(AND(I&gt;0,E=0),AN11,"0"))))))))))</f>
        <v>105</v>
      </c>
      <c r="X11" s="50">
        <v>100</v>
      </c>
      <c r="Y11" s="49">
        <v>0</v>
      </c>
      <c r="Z11" s="49" t="e">
        <f t="shared" si="2"/>
        <v>#DIV/0!</v>
      </c>
      <c r="AA11" s="49" t="e">
        <f t="shared" si="3"/>
        <v>#DIV/0!</v>
      </c>
      <c r="AB11" s="49" t="e">
        <f t="shared" si="4"/>
        <v>#DIV/0!</v>
      </c>
      <c r="AC11" s="49">
        <f t="shared" si="5"/>
        <v>0</v>
      </c>
      <c r="AD11" s="49" t="e">
        <f t="shared" si="6"/>
        <v>#DIV/0!</v>
      </c>
      <c r="AE11" s="49">
        <f t="shared" si="7"/>
        <v>0</v>
      </c>
      <c r="AF11" s="50">
        <v>105</v>
      </c>
      <c r="AG11" s="49" t="e">
        <f t="shared" si="8"/>
        <v>#DIV/0!</v>
      </c>
      <c r="AH11" s="49">
        <v>5</v>
      </c>
      <c r="AI11" s="49" t="e">
        <f t="shared" si="9"/>
        <v>#DIV/0!</v>
      </c>
      <c r="AJ11" s="49" t="e">
        <f t="shared" si="10"/>
        <v>#DIV/0!</v>
      </c>
      <c r="AK11" s="49" t="e">
        <f t="shared" si="11"/>
        <v>#DIV/0!</v>
      </c>
      <c r="AL11" s="49" t="e">
        <f t="shared" si="12"/>
        <v>#DIV/0!</v>
      </c>
      <c r="AM11" s="49">
        <f t="shared" si="13"/>
        <v>0</v>
      </c>
      <c r="AN11" s="51">
        <f t="shared" si="14"/>
        <v>0</v>
      </c>
      <c r="AP11" s="49">
        <f t="shared" si="15"/>
        <v>0</v>
      </c>
      <c r="AQ11" s="49"/>
      <c r="AR11" s="52">
        <f t="shared" si="16"/>
        <v>200</v>
      </c>
      <c r="AS11" s="52">
        <f t="shared" si="17"/>
        <v>0</v>
      </c>
      <c r="AT11" s="52">
        <f t="shared" si="18"/>
        <v>0</v>
      </c>
      <c r="AU11" s="52">
        <f t="shared" si="19"/>
        <v>0</v>
      </c>
      <c r="AV11" s="27">
        <f t="shared" si="20"/>
        <v>0</v>
      </c>
      <c r="AW11" s="27">
        <f t="shared" si="21"/>
        <v>500</v>
      </c>
    </row>
    <row r="12" spans="2:56" x14ac:dyDescent="0.3">
      <c r="B12" s="510"/>
      <c r="C12" s="513"/>
      <c r="D12" s="42" t="str">
        <f>'หมวด 1 '!C202</f>
        <v>ตัวชี้วัดของการบรรลุผลการปรับปรุงการดำเนินการตามกฎหมาย</v>
      </c>
      <c r="E12" s="42">
        <f>'หมวด 1 '!C204</f>
        <v>0</v>
      </c>
      <c r="F12" s="113">
        <f>'หมวด 1 '!E195</f>
        <v>0</v>
      </c>
      <c r="G12" s="113">
        <f>'หมวด 1 '!G195</f>
        <v>0</v>
      </c>
      <c r="H12" s="113">
        <f>'หมวด 1 '!C195</f>
        <v>0</v>
      </c>
      <c r="I12" s="113">
        <f>'หมวด 1 '!I195</f>
        <v>0</v>
      </c>
      <c r="J12" s="113">
        <f>'หมวด 1 '!K195</f>
        <v>0</v>
      </c>
      <c r="K12" s="113">
        <f>'หมวด 1 '!M195</f>
        <v>0</v>
      </c>
      <c r="L12" s="44">
        <f t="shared" ref="L12" si="24">AVERAGE(I12:J12)</f>
        <v>0</v>
      </c>
      <c r="M12" s="45" t="str" cm="1">
        <f t="array" ref="M12">_xlfn.IFNA(_xlfn.SWITCH(F12,$V$1,V12,$W$1,W12),"")</f>
        <v/>
      </c>
      <c r="N12" s="46" t="str">
        <f t="shared" si="1"/>
        <v/>
      </c>
      <c r="O12" s="47"/>
      <c r="P12" s="48"/>
      <c r="V12" s="54" cm="1">
        <f t="array" ref="V12">IF(AP12&gt;G12,"ค่าเป้าหมายไม่ท้าทาย",IF(K12=G12,X12,IF(AND(K12=0,G12&gt;0),Y12,IF(AND(K12&lt;0,G12&gt;0),Z12,IF(AND(K12&gt;0,G12&gt;0),AA12,IF(AND(K12=0,G12&lt;0),AB12,IF(AND(K12&gt;0,G12&lt;0),AC12,IF(AND(K12&lt;0,G12&lt;0),AD12,IF(AND(K12&lt;0,E=0),AE12,"0")))))))))</f>
        <v>100</v>
      </c>
      <c r="W12" s="49" cm="1">
        <f t="array" ref="W12">IF(G12&gt;AP12,"ค่าเป้าหมายไม่ท้าทาย",IF(K12=G12,AF12,IF(AND(K12=0,G12&gt;0),IF(AG12&lt;0,0,AG12),IF(AND(K12=0,G12&lt;0),AH12,IF(AND(K12&lt;0,G12&gt;0),AI12,IF(AND(K12&gt;0,G12&gt;0),AJ12,IF(AND(K12&gt;0,G12&lt;0),AK12,IF(AND(K12&lt;0,G12&lt;0),AL12,IF(AND(I&lt;0,E=0),AM12,IF(AND(I&gt;0,E=0),AN12,"0"))))))))))</f>
        <v>106</v>
      </c>
      <c r="X12" s="50">
        <v>100</v>
      </c>
      <c r="Y12" s="49">
        <v>0</v>
      </c>
      <c r="Z12" s="49" t="e">
        <f t="shared" si="2"/>
        <v>#DIV/0!</v>
      </c>
      <c r="AA12" s="49" t="e">
        <f t="shared" si="3"/>
        <v>#DIV/0!</v>
      </c>
      <c r="AB12" s="49" t="e">
        <f t="shared" si="4"/>
        <v>#DIV/0!</v>
      </c>
      <c r="AC12" s="49">
        <f t="shared" si="5"/>
        <v>0</v>
      </c>
      <c r="AD12" s="49" t="e">
        <f t="shared" si="6"/>
        <v>#DIV/0!</v>
      </c>
      <c r="AE12" s="49">
        <f t="shared" si="7"/>
        <v>0</v>
      </c>
      <c r="AF12" s="50">
        <v>106</v>
      </c>
      <c r="AG12" s="49" t="e">
        <f t="shared" si="8"/>
        <v>#DIV/0!</v>
      </c>
      <c r="AH12" s="49">
        <v>6</v>
      </c>
      <c r="AI12" s="49" t="e">
        <f t="shared" si="9"/>
        <v>#DIV/0!</v>
      </c>
      <c r="AJ12" s="49" t="e">
        <f t="shared" si="10"/>
        <v>#DIV/0!</v>
      </c>
      <c r="AK12" s="49" t="e">
        <f t="shared" si="11"/>
        <v>#DIV/0!</v>
      </c>
      <c r="AL12" s="49" t="e">
        <f t="shared" si="12"/>
        <v>#DIV/0!</v>
      </c>
      <c r="AM12" s="49">
        <f t="shared" si="13"/>
        <v>0</v>
      </c>
      <c r="AN12" s="51">
        <f t="shared" si="14"/>
        <v>0</v>
      </c>
      <c r="AP12" s="49">
        <f t="shared" si="15"/>
        <v>0</v>
      </c>
      <c r="AQ12" s="49"/>
      <c r="AR12" s="52">
        <f t="shared" si="16"/>
        <v>200</v>
      </c>
      <c r="AS12" s="52">
        <f t="shared" si="17"/>
        <v>0</v>
      </c>
      <c r="AT12" s="52">
        <f t="shared" si="18"/>
        <v>0</v>
      </c>
      <c r="AU12" s="52">
        <f t="shared" si="19"/>
        <v>0</v>
      </c>
      <c r="AV12" s="27">
        <f t="shared" si="20"/>
        <v>0</v>
      </c>
      <c r="AW12" s="27">
        <f t="shared" si="21"/>
        <v>500</v>
      </c>
    </row>
    <row r="13" spans="2:56" ht="37.5" x14ac:dyDescent="0.3">
      <c r="B13" s="510"/>
      <c r="C13" s="513"/>
      <c r="D13" s="42" t="str">
        <f>'หมวด 2'!C229</f>
        <v>ตัวชี้วัดของการบรรลุผลตามนโยบายและแผนรัฐบาล/แผนบูรณาการกลุ่มจังหวัด</v>
      </c>
      <c r="E13" s="42">
        <f>'หมวด 2'!C231</f>
        <v>0</v>
      </c>
      <c r="F13" s="113">
        <f>'หมวด 2'!E234</f>
        <v>0</v>
      </c>
      <c r="G13" s="113">
        <f>'หมวด 2'!G234</f>
        <v>0</v>
      </c>
      <c r="H13" s="113">
        <f>'หมวด 2'!C234</f>
        <v>0</v>
      </c>
      <c r="I13" s="113">
        <f>'หมวด 2'!I234</f>
        <v>0</v>
      </c>
      <c r="J13" s="113">
        <f>'หมวด 2'!K234</f>
        <v>0</v>
      </c>
      <c r="K13" s="113">
        <f>'หมวด 2'!M234</f>
        <v>0</v>
      </c>
      <c r="L13" s="44">
        <f t="shared" si="22"/>
        <v>0</v>
      </c>
      <c r="M13" s="45" t="str" cm="1">
        <f t="array" ref="M13">_xlfn.IFNA(_xlfn.SWITCH(F13,$V$1,V13,$W$1,W13),"")</f>
        <v/>
      </c>
      <c r="N13" s="46" t="str">
        <f t="shared" si="1"/>
        <v/>
      </c>
      <c r="O13" s="47">
        <v>100</v>
      </c>
      <c r="P13" s="48"/>
      <c r="V13" s="54" cm="1">
        <f t="array" ref="V13">IF(AP13&gt;G13,"ค่าเป้าหมายไม่ท้าทาย",IF(K13=G13,X13,IF(AND(K13=0,G13&gt;0),Y13,IF(AND(K13&lt;0,G13&gt;0),Z13,IF(AND(K13&gt;0,G13&gt;0),AA13,IF(AND(K13=0,G13&lt;0),AB13,IF(AND(K13&gt;0,G13&lt;0),AC13,IF(AND(K13&lt;0,G13&lt;0),AD13,IF(AND(K13&lt;0,E=0),AE13,"0")))))))))</f>
        <v>100</v>
      </c>
      <c r="W13" s="49" cm="1">
        <f t="array" ref="W13">IF(G13&gt;AP13,"ค่าเป้าหมายไม่ท้าทาย",IF(K13=G13,AF13,IF(AND(K13=0,G13&gt;0),IF(AG13&lt;0,0,AG13),IF(AND(K13=0,G13&lt;0),AH13,IF(AND(K13&lt;0,G13&gt;0),AI13,IF(AND(K13&gt;0,G13&gt;0),AJ13,IF(AND(K13&gt;0,G13&lt;0),AK13,IF(AND(K13&lt;0,G13&lt;0),AL13,IF(AND(I&lt;0,E=0),AM13,IF(AND(I&gt;0,E=0),AN13,"0"))))))))))</f>
        <v>109</v>
      </c>
      <c r="X13" s="50">
        <v>100</v>
      </c>
      <c r="Y13" s="49">
        <v>0</v>
      </c>
      <c r="Z13" s="49" t="e">
        <f t="shared" si="2"/>
        <v>#DIV/0!</v>
      </c>
      <c r="AA13" s="49" t="e">
        <f t="shared" si="3"/>
        <v>#DIV/0!</v>
      </c>
      <c r="AB13" s="49" t="e">
        <f t="shared" si="4"/>
        <v>#DIV/0!</v>
      </c>
      <c r="AC13" s="49">
        <f t="shared" si="5"/>
        <v>0</v>
      </c>
      <c r="AD13" s="49" t="e">
        <f t="shared" si="6"/>
        <v>#DIV/0!</v>
      </c>
      <c r="AE13" s="49">
        <f t="shared" si="7"/>
        <v>0</v>
      </c>
      <c r="AF13" s="50">
        <v>109</v>
      </c>
      <c r="AG13" s="49" t="e">
        <f t="shared" si="8"/>
        <v>#DIV/0!</v>
      </c>
      <c r="AH13" s="49">
        <v>9</v>
      </c>
      <c r="AI13" s="49" t="e">
        <f t="shared" si="9"/>
        <v>#DIV/0!</v>
      </c>
      <c r="AJ13" s="49" t="e">
        <f t="shared" si="10"/>
        <v>#DIV/0!</v>
      </c>
      <c r="AK13" s="49" t="e">
        <f t="shared" si="11"/>
        <v>#DIV/0!</v>
      </c>
      <c r="AL13" s="49" t="e">
        <f t="shared" si="12"/>
        <v>#DIV/0!</v>
      </c>
      <c r="AM13" s="49">
        <f t="shared" si="13"/>
        <v>0</v>
      </c>
      <c r="AN13" s="51">
        <f t="shared" si="14"/>
        <v>0</v>
      </c>
      <c r="AP13" s="49">
        <f t="shared" si="15"/>
        <v>0</v>
      </c>
      <c r="AQ13" s="49"/>
      <c r="AR13" s="52">
        <f t="shared" si="16"/>
        <v>200</v>
      </c>
      <c r="AS13" s="52">
        <f t="shared" si="17"/>
        <v>0</v>
      </c>
      <c r="AT13" s="52">
        <f t="shared" si="18"/>
        <v>0</v>
      </c>
      <c r="AU13" s="52">
        <f t="shared" si="19"/>
        <v>0</v>
      </c>
      <c r="AV13" s="27">
        <f t="shared" si="20"/>
        <v>0</v>
      </c>
      <c r="AW13" s="27">
        <f t="shared" si="21"/>
        <v>500</v>
      </c>
      <c r="AY13" s="26"/>
      <c r="AZ13" s="26"/>
    </row>
    <row r="14" spans="2:56" ht="37.5" x14ac:dyDescent="0.3">
      <c r="B14" s="511"/>
      <c r="C14" s="514"/>
      <c r="D14" s="42" t="str">
        <f>'หมวด 2'!C242</f>
        <v>ตัวชี้วัดของการบรรลุผลตามนโยบายและแผนรัฐบาล/แผนบูรณาการกลุ่มจังหวัด</v>
      </c>
      <c r="E14" s="42">
        <f>'หมวด 2'!C244</f>
        <v>0</v>
      </c>
      <c r="F14" s="113">
        <f>'หมวด 2'!E247</f>
        <v>0</v>
      </c>
      <c r="G14" s="113">
        <f>'หมวด 2'!G247</f>
        <v>0</v>
      </c>
      <c r="H14" s="113">
        <f>'หมวด 2'!C247</f>
        <v>0</v>
      </c>
      <c r="I14" s="113">
        <f>'หมวด 2'!I247</f>
        <v>0</v>
      </c>
      <c r="J14" s="113">
        <f>'หมวด 2'!K247</f>
        <v>0</v>
      </c>
      <c r="K14" s="113">
        <f>'หมวด 2'!M247</f>
        <v>0</v>
      </c>
      <c r="L14" s="44">
        <f t="shared" ref="L14" si="25">AVERAGE(I14:J14)</f>
        <v>0</v>
      </c>
      <c r="M14" s="45" t="str" cm="1">
        <f t="array" ref="M14">_xlfn.IFNA(_xlfn.SWITCH(F14,$V$1,V14,$W$1,W14),"")</f>
        <v/>
      </c>
      <c r="N14" s="46" t="str">
        <f t="shared" si="1"/>
        <v/>
      </c>
      <c r="O14" s="47"/>
      <c r="P14" s="48"/>
      <c r="V14" s="54" cm="1">
        <f t="array" ref="V14">IF(AP14&gt;G14,"ค่าเป้าหมายไม่ท้าทาย",IF(K14=G14,X14,IF(AND(K14=0,G14&gt;0),Y14,IF(AND(K14&lt;0,G14&gt;0),Z14,IF(AND(K14&gt;0,G14&gt;0),AA14,IF(AND(K14=0,G14&lt;0),AB14,IF(AND(K14&gt;0,G14&lt;0),AC14,IF(AND(K14&lt;0,G14&lt;0),AD14,IF(AND(K14&lt;0,E=0),AE14,"0")))))))))</f>
        <v>100</v>
      </c>
      <c r="W14" s="49" cm="1">
        <f t="array" ref="W14">IF(G14&gt;AP14,"ค่าเป้าหมายไม่ท้าทาย",IF(K14=G14,AF14,IF(AND(K14=0,G14&gt;0),IF(AG14&lt;0,0,AG14),IF(AND(K14=0,G14&lt;0),AH14,IF(AND(K14&lt;0,G14&gt;0),AI14,IF(AND(K14&gt;0,G14&gt;0),AJ14,IF(AND(K14&gt;0,G14&lt;0),AK14,IF(AND(K14&lt;0,G14&lt;0),AL14,IF(AND(I&lt;0,E=0),AM14,IF(AND(I&gt;0,E=0),AN14,"0"))))))))))</f>
        <v>110</v>
      </c>
      <c r="X14" s="50">
        <v>100</v>
      </c>
      <c r="Y14" s="49">
        <v>0</v>
      </c>
      <c r="Z14" s="49" t="e">
        <f t="shared" si="2"/>
        <v>#DIV/0!</v>
      </c>
      <c r="AA14" s="49" t="e">
        <f t="shared" si="3"/>
        <v>#DIV/0!</v>
      </c>
      <c r="AB14" s="49" t="e">
        <f t="shared" si="4"/>
        <v>#DIV/0!</v>
      </c>
      <c r="AC14" s="49">
        <f t="shared" si="5"/>
        <v>0</v>
      </c>
      <c r="AD14" s="49" t="e">
        <f t="shared" si="6"/>
        <v>#DIV/0!</v>
      </c>
      <c r="AE14" s="49">
        <f t="shared" si="7"/>
        <v>0</v>
      </c>
      <c r="AF14" s="50">
        <v>110</v>
      </c>
      <c r="AG14" s="49" t="e">
        <f t="shared" si="8"/>
        <v>#DIV/0!</v>
      </c>
      <c r="AH14" s="49">
        <v>10</v>
      </c>
      <c r="AI14" s="49" t="e">
        <f t="shared" si="9"/>
        <v>#DIV/0!</v>
      </c>
      <c r="AJ14" s="49" t="e">
        <f t="shared" si="10"/>
        <v>#DIV/0!</v>
      </c>
      <c r="AK14" s="49" t="e">
        <f t="shared" si="11"/>
        <v>#DIV/0!</v>
      </c>
      <c r="AL14" s="49" t="e">
        <f t="shared" si="12"/>
        <v>#DIV/0!</v>
      </c>
      <c r="AM14" s="49">
        <f t="shared" si="13"/>
        <v>0</v>
      </c>
      <c r="AN14" s="51">
        <f t="shared" si="14"/>
        <v>0</v>
      </c>
      <c r="AP14" s="49">
        <f t="shared" si="15"/>
        <v>0</v>
      </c>
      <c r="AQ14" s="49"/>
      <c r="AR14" s="52">
        <f t="shared" si="16"/>
        <v>200</v>
      </c>
      <c r="AS14" s="52">
        <f t="shared" si="17"/>
        <v>0</v>
      </c>
      <c r="AT14" s="52">
        <f t="shared" si="18"/>
        <v>0</v>
      </c>
      <c r="AU14" s="52">
        <f t="shared" si="19"/>
        <v>0</v>
      </c>
      <c r="AV14" s="27">
        <f t="shared" si="20"/>
        <v>0</v>
      </c>
      <c r="AW14" s="27">
        <f t="shared" si="21"/>
        <v>500</v>
      </c>
      <c r="AY14" s="26"/>
      <c r="AZ14" s="26"/>
    </row>
    <row r="15" spans="2:56" x14ac:dyDescent="0.3">
      <c r="B15" s="496"/>
      <c r="C15" s="496"/>
      <c r="D15" s="496"/>
      <c r="E15" s="55"/>
      <c r="F15" s="55"/>
      <c r="G15" s="56"/>
      <c r="H15" s="56"/>
      <c r="I15" s="56"/>
      <c r="J15" s="57"/>
      <c r="K15" s="495" t="s">
        <v>585</v>
      </c>
      <c r="L15" s="495"/>
      <c r="M15" s="495"/>
      <c r="N15" s="58">
        <f>IFERROR(SUM(N6:N14)/5,"")</f>
        <v>0</v>
      </c>
      <c r="O15" s="58">
        <f>IFERROR(SUM(O6:O14)/5,"")</f>
        <v>280</v>
      </c>
      <c r="P15" s="59"/>
      <c r="V15" s="54"/>
      <c r="W15" s="49"/>
      <c r="X15" s="50"/>
      <c r="Y15" s="49"/>
      <c r="Z15" s="49"/>
      <c r="AA15" s="49"/>
      <c r="AB15" s="49"/>
      <c r="AC15" s="49"/>
      <c r="AD15" s="49"/>
      <c r="AE15" s="49"/>
      <c r="AF15" s="50"/>
      <c r="AG15" s="49"/>
      <c r="AH15" s="49"/>
      <c r="AI15" s="49"/>
      <c r="AJ15" s="49"/>
      <c r="AK15" s="49"/>
      <c r="AL15" s="49"/>
      <c r="AM15" s="49"/>
      <c r="AN15" s="51"/>
      <c r="AP15" s="49"/>
      <c r="AQ15" s="49"/>
      <c r="AR15" s="52"/>
      <c r="AS15" s="52"/>
      <c r="AT15" s="52"/>
      <c r="AU15" s="52"/>
      <c r="AV15" s="27"/>
      <c r="AW15" s="27"/>
      <c r="AX15" s="27"/>
      <c r="AZ15" s="22"/>
    </row>
    <row r="16" spans="2:56" ht="18.75" customHeight="1" x14ac:dyDescent="0.3">
      <c r="B16" s="509">
        <v>7.2</v>
      </c>
      <c r="C16" s="512" t="s">
        <v>586</v>
      </c>
      <c r="D16" s="60" t="str">
        <f>'หมวด 3'!C208</f>
        <v>ตัวชี้วัดของการบรรลุผลลัพธ์ของความพึงพอใจของกลุ่มลูกค้าหลัก</v>
      </c>
      <c r="E16" s="60">
        <f>'หมวด 3'!C210</f>
        <v>0</v>
      </c>
      <c r="F16" s="128">
        <f>'หมวด 3'!E213</f>
        <v>0</v>
      </c>
      <c r="G16" s="128">
        <f>'หมวด 3'!G213</f>
        <v>0</v>
      </c>
      <c r="H16" s="128">
        <f>'หมวด 3'!C213</f>
        <v>0</v>
      </c>
      <c r="I16" s="128">
        <f>'หมวด 3'!I213</f>
        <v>0</v>
      </c>
      <c r="J16" s="128">
        <f>'หมวด 3'!K213</f>
        <v>0</v>
      </c>
      <c r="K16" s="128">
        <f>'หมวด 3'!M213</f>
        <v>0</v>
      </c>
      <c r="L16" s="61">
        <f>AVERAGE(I16:J16)</f>
        <v>0</v>
      </c>
      <c r="M16" s="45" t="str" cm="1">
        <f t="array" ref="M16">_xlfn.IFNA(_xlfn.SWITCH(F16,$V$1,V16,$W$1,W16),"")</f>
        <v/>
      </c>
      <c r="N16" s="46" t="str">
        <f t="shared" ref="N16" si="26">IF(M16="","",IF(M16="ค่าเป้าหมายไม่ท้าทาย",100,IF(M16&lt;100,200,IF(OR(M16=100,AND(100&lt;M16,M16&lt;104.99)),300,IF(OR(M16=105,AND(105&lt;M16,M16&lt;109.99)),400,IF(OR(M16=110,110&lt;M16),500,"0"))))))</f>
        <v/>
      </c>
      <c r="O16" s="62">
        <v>300</v>
      </c>
      <c r="P16" s="63"/>
      <c r="V16" s="54" cm="1">
        <f t="array" ref="V16">IF(AP16&gt;G16,"ค่าเป้าหมายไม่ท้าทาย",IF(K16=G16,X16,IF(AND(K16=0,G16&gt;0),Y16,IF(AND(K16&lt;0,G16&gt;0),Z16,IF(AND(K16&gt;0,G16&gt;0),AA16,IF(AND(K16=0,G16&lt;0),AB16,IF(AND(K16&gt;0,G16&lt;0),AC16,IF(AND(K16&lt;0,G16&lt;0),AD16,IF(AND(K16&lt;0,E=0),AE16,"0")))))))))</f>
        <v>100</v>
      </c>
      <c r="W16" s="49" cm="1">
        <f t="array" ref="W16">IF(G16&gt;AP16,"ค่าเป้าหมายไม่ท้าทาย",IF(K16=G16,AF16,IF(AND(K16=0,G16&gt;0),IF(AG16&lt;0,0,AG16),IF(AND(K16=0,G16&lt;0),AH16,IF(AND(K16&lt;0,G16&gt;0),AI16,IF(AND(K16&gt;0,G16&gt;0),AJ16,IF(AND(K16&gt;0,G16&lt;0),AK16,IF(AND(K16&lt;0,G16&lt;0),AL16,IF(AND(I&lt;0,E=0),AM16,IF(AND(I&gt;0,E=0),AN16,"0"))))))))))</f>
        <v>112</v>
      </c>
      <c r="X16" s="50">
        <v>100</v>
      </c>
      <c r="Y16" s="49">
        <v>0</v>
      </c>
      <c r="Z16" s="49" t="e">
        <f t="shared" si="2"/>
        <v>#DIV/0!</v>
      </c>
      <c r="AA16" s="49" t="e">
        <f t="shared" si="3"/>
        <v>#DIV/0!</v>
      </c>
      <c r="AB16" s="49" t="e">
        <f t="shared" si="4"/>
        <v>#DIV/0!</v>
      </c>
      <c r="AC16" s="49">
        <f t="shared" si="5"/>
        <v>0</v>
      </c>
      <c r="AD16" s="49" t="e">
        <f t="shared" si="6"/>
        <v>#DIV/0!</v>
      </c>
      <c r="AE16" s="49">
        <f t="shared" si="7"/>
        <v>0</v>
      </c>
      <c r="AF16" s="50">
        <v>112</v>
      </c>
      <c r="AG16" s="49" t="e">
        <f t="shared" si="8"/>
        <v>#DIV/0!</v>
      </c>
      <c r="AH16" s="49">
        <v>12</v>
      </c>
      <c r="AI16" s="49" t="e">
        <f t="shared" si="9"/>
        <v>#DIV/0!</v>
      </c>
      <c r="AJ16" s="49" t="e">
        <f t="shared" si="10"/>
        <v>#DIV/0!</v>
      </c>
      <c r="AK16" s="49" t="e">
        <f t="shared" si="11"/>
        <v>#DIV/0!</v>
      </c>
      <c r="AL16" s="49" t="e">
        <f t="shared" si="12"/>
        <v>#DIV/0!</v>
      </c>
      <c r="AM16" s="49">
        <f t="shared" si="13"/>
        <v>0</v>
      </c>
      <c r="AN16" s="51">
        <f t="shared" si="14"/>
        <v>0</v>
      </c>
      <c r="AP16" s="49">
        <f t="shared" si="15"/>
        <v>0</v>
      </c>
      <c r="AQ16" s="49"/>
      <c r="AR16" s="52">
        <f t="shared" si="16"/>
        <v>200</v>
      </c>
      <c r="AS16" s="52">
        <f t="shared" si="17"/>
        <v>0</v>
      </c>
      <c r="AT16" s="52">
        <f t="shared" si="18"/>
        <v>0</v>
      </c>
      <c r="AU16" s="52">
        <f t="shared" si="19"/>
        <v>0</v>
      </c>
      <c r="AV16" s="27">
        <f t="shared" si="20"/>
        <v>0</v>
      </c>
      <c r="AW16" s="27">
        <f t="shared" si="21"/>
        <v>500</v>
      </c>
      <c r="AX16" s="27"/>
      <c r="AY16" s="53"/>
      <c r="AZ16" s="53"/>
    </row>
    <row r="17" spans="2:56" x14ac:dyDescent="0.3">
      <c r="B17" s="510"/>
      <c r="C17" s="513"/>
      <c r="D17" s="60" t="str">
        <f>'หมวด 3'!C221</f>
        <v>ตัวชี้วัดของการบรรลุผลลัพธ์ของความพึงพอใจของกลุ่มลูกค้าหลัก</v>
      </c>
      <c r="E17" s="60">
        <f>'หมวด 3'!C223</f>
        <v>0</v>
      </c>
      <c r="F17" s="128">
        <f>'หมวด 3'!E226</f>
        <v>0</v>
      </c>
      <c r="G17" s="128">
        <f>'หมวด 3'!G226</f>
        <v>0</v>
      </c>
      <c r="H17" s="128">
        <f>'หมวด 3'!C226</f>
        <v>0</v>
      </c>
      <c r="I17" s="128">
        <f>'หมวด 3'!I226</f>
        <v>0</v>
      </c>
      <c r="J17" s="128">
        <f>'หมวด 3'!K226</f>
        <v>0</v>
      </c>
      <c r="K17" s="128">
        <f>'หมวด 3'!M226</f>
        <v>0</v>
      </c>
      <c r="L17" s="61">
        <f>AVERAGE(I17:J17)</f>
        <v>0</v>
      </c>
      <c r="M17" s="45" t="str" cm="1">
        <f t="array" ref="M17">_xlfn.IFNA(_xlfn.SWITCH(F17,$V$1,V17,$W$1,W17),"")</f>
        <v/>
      </c>
      <c r="N17" s="46" t="str">
        <f t="shared" ref="N17:N25" si="27">IF(M17="","",IF(M17="ค่าเป้าหมายไม่ท้าทาย",100,IF(M17&lt;100,200,IF(OR(M17=100,AND(100&lt;M17,M17&lt;104.99)),300,IF(OR(M17=105,AND(105&lt;M17,M17&lt;109.99)),400,IF(OR(M17=110,110&lt;M17),500,"0"))))))</f>
        <v/>
      </c>
      <c r="O17" s="62"/>
      <c r="P17" s="63"/>
      <c r="V17" s="54" cm="1">
        <f t="array" ref="V17">IF(AP17&gt;G17,"ค่าเป้าหมายไม่ท้าทาย",IF(K17=G17,X17,IF(AND(K17=0,G17&gt;0),Y17,IF(AND(K17&lt;0,G17&gt;0),Z17,IF(AND(K17&gt;0,G17&gt;0),AA17,IF(AND(K17=0,G17&lt;0),AB17,IF(AND(K17&gt;0,G17&lt;0),AC17,IF(AND(K17&lt;0,G17&lt;0),AD17,IF(AND(K17&lt;0,E=0),AE17,"0")))))))))</f>
        <v>100</v>
      </c>
      <c r="W17" s="49" cm="1">
        <f t="array" ref="W17">IF(G17&gt;AP17,"ค่าเป้าหมายไม่ท้าทาย",IF(K17=G17,AF17,IF(AND(K17=0,G17&gt;0),IF(AG17&lt;0,0,AG17),IF(AND(K17=0,G17&lt;0),AH17,IF(AND(K17&lt;0,G17&gt;0),AI17,IF(AND(K17&gt;0,G17&gt;0),AJ17,IF(AND(K17&gt;0,G17&lt;0),AK17,IF(AND(K17&lt;0,G17&lt;0),AL17,IF(AND(I&lt;0,E=0),AM17,IF(AND(I&gt;0,E=0),AN17,"0"))))))))))</f>
        <v>113</v>
      </c>
      <c r="X17" s="50">
        <v>100</v>
      </c>
      <c r="Y17" s="49">
        <v>0</v>
      </c>
      <c r="Z17" s="49" t="e">
        <f t="shared" si="2"/>
        <v>#DIV/0!</v>
      </c>
      <c r="AA17" s="49" t="e">
        <f t="shared" si="3"/>
        <v>#DIV/0!</v>
      </c>
      <c r="AB17" s="49" t="e">
        <f t="shared" si="4"/>
        <v>#DIV/0!</v>
      </c>
      <c r="AC17" s="49">
        <f t="shared" si="5"/>
        <v>0</v>
      </c>
      <c r="AD17" s="49" t="e">
        <f t="shared" si="6"/>
        <v>#DIV/0!</v>
      </c>
      <c r="AE17" s="49">
        <f t="shared" si="7"/>
        <v>0</v>
      </c>
      <c r="AF17" s="50">
        <v>113</v>
      </c>
      <c r="AG17" s="49" t="e">
        <f t="shared" si="8"/>
        <v>#DIV/0!</v>
      </c>
      <c r="AH17" s="49">
        <v>13</v>
      </c>
      <c r="AI17" s="49" t="e">
        <f t="shared" si="9"/>
        <v>#DIV/0!</v>
      </c>
      <c r="AJ17" s="49" t="e">
        <f t="shared" si="10"/>
        <v>#DIV/0!</v>
      </c>
      <c r="AK17" s="49" t="e">
        <f t="shared" si="11"/>
        <v>#DIV/0!</v>
      </c>
      <c r="AL17" s="49" t="e">
        <f t="shared" si="12"/>
        <v>#DIV/0!</v>
      </c>
      <c r="AM17" s="49">
        <f t="shared" si="13"/>
        <v>0</v>
      </c>
      <c r="AN17" s="51">
        <f t="shared" si="14"/>
        <v>0</v>
      </c>
      <c r="AP17" s="49">
        <f t="shared" si="15"/>
        <v>0</v>
      </c>
      <c r="AQ17" s="49"/>
      <c r="AR17" s="52">
        <f t="shared" si="16"/>
        <v>200</v>
      </c>
      <c r="AS17" s="52">
        <f t="shared" si="17"/>
        <v>0</v>
      </c>
      <c r="AT17" s="52">
        <f t="shared" si="18"/>
        <v>0</v>
      </c>
      <c r="AU17" s="52">
        <f t="shared" si="19"/>
        <v>0</v>
      </c>
      <c r="AV17" s="27">
        <f t="shared" si="20"/>
        <v>0</v>
      </c>
      <c r="AW17" s="27">
        <f t="shared" si="21"/>
        <v>500</v>
      </c>
      <c r="AX17" s="27"/>
      <c r="AY17" s="53"/>
      <c r="AZ17" s="53"/>
    </row>
    <row r="18" spans="2:56" ht="37.5" x14ac:dyDescent="0.3">
      <c r="B18" s="510"/>
      <c r="C18" s="513"/>
      <c r="D18" s="60" t="str">
        <f>'หมวด 3'!C236</f>
        <v>ตัวชี้วัดของการบรรลุผลการพัฒนานวัตกรรมเพื่อปรับปรุงการบริการที่เกิดประโยชน์ต่อผู้รับบริการที่สามารถวัดผลได้</v>
      </c>
      <c r="E18" s="60" t="str">
        <f>'หมวด 3'!C238</f>
        <v xml:space="preserve">ร้อยละของการให้บริการที่ปรับสู่ดิจิทัลเต็มรูปแบบ** </v>
      </c>
      <c r="F18" s="128">
        <f>'หมวด 3'!E241</f>
        <v>0</v>
      </c>
      <c r="G18" s="128">
        <f>'หมวด 3'!G241</f>
        <v>0</v>
      </c>
      <c r="H18" s="128">
        <f>'หมวด 3'!C241</f>
        <v>0</v>
      </c>
      <c r="I18" s="128">
        <f>'หมวด 3'!I241</f>
        <v>0</v>
      </c>
      <c r="J18" s="128">
        <f>'หมวด 3'!K241</f>
        <v>0</v>
      </c>
      <c r="K18" s="128">
        <f>'หมวด 3'!M241</f>
        <v>0</v>
      </c>
      <c r="L18" s="61">
        <f t="shared" ref="L18:L24" si="28">AVERAGE(I18:J18)</f>
        <v>0</v>
      </c>
      <c r="M18" s="45" t="str" cm="1">
        <f t="array" ref="M18">_xlfn.IFNA(_xlfn.SWITCH(F18,$V$1,V18,$W$1,W18),"")</f>
        <v/>
      </c>
      <c r="N18" s="46" t="str">
        <f t="shared" si="27"/>
        <v/>
      </c>
      <c r="O18" s="62">
        <v>500</v>
      </c>
      <c r="P18" s="63"/>
      <c r="V18" s="54" cm="1">
        <f t="array" ref="V18">IF(AP18&gt;G18,"ค่าเป้าหมายไม่ท้าทาย",IF(K18=G18,X18,IF(AND(K18=0,G18&gt;0),Y18,IF(AND(K18&lt;0,G18&gt;0),Z18,IF(AND(K18&gt;0,G18&gt;0),AA18,IF(AND(K18=0,G18&lt;0),AB18,IF(AND(K18&gt;0,G18&lt;0),AC18,IF(AND(K18&lt;0,G18&lt;0),AD18,IF(AND(K18&lt;0,E=0),AE18,"0")))))))))</f>
        <v>100</v>
      </c>
      <c r="W18" s="49" cm="1">
        <f t="array" ref="W18">IF(G18&gt;AP18,"ค่าเป้าหมายไม่ท้าทาย",IF(K18=G18,AF18,IF(AND(K18=0,G18&gt;0),IF(AG18&lt;0,0,AG18),IF(AND(K18=0,G18&lt;0),AH18,IF(AND(K18&lt;0,G18&gt;0),AI18,IF(AND(K18&gt;0,G18&gt;0),AJ18,IF(AND(K18&gt;0,G18&lt;0),AK18,IF(AND(K18&lt;0,G18&lt;0),AL18,IF(AND(I&lt;0,E=0),AM18,IF(AND(I&gt;0,E=0),AN18,"0"))))))))))</f>
        <v>114</v>
      </c>
      <c r="X18" s="50">
        <v>100</v>
      </c>
      <c r="Y18" s="49">
        <v>0</v>
      </c>
      <c r="Z18" s="49" t="e">
        <f t="shared" si="2"/>
        <v>#DIV/0!</v>
      </c>
      <c r="AA18" s="49" t="e">
        <f t="shared" si="3"/>
        <v>#DIV/0!</v>
      </c>
      <c r="AB18" s="49" t="e">
        <f t="shared" si="4"/>
        <v>#DIV/0!</v>
      </c>
      <c r="AC18" s="49">
        <f t="shared" si="5"/>
        <v>0</v>
      </c>
      <c r="AD18" s="49" t="e">
        <f t="shared" si="6"/>
        <v>#DIV/0!</v>
      </c>
      <c r="AE18" s="49">
        <f t="shared" si="7"/>
        <v>0</v>
      </c>
      <c r="AF18" s="50">
        <v>114</v>
      </c>
      <c r="AG18" s="49" t="e">
        <f t="shared" si="8"/>
        <v>#DIV/0!</v>
      </c>
      <c r="AH18" s="49">
        <v>14</v>
      </c>
      <c r="AI18" s="49" t="e">
        <f t="shared" si="9"/>
        <v>#DIV/0!</v>
      </c>
      <c r="AJ18" s="49" t="e">
        <f t="shared" si="10"/>
        <v>#DIV/0!</v>
      </c>
      <c r="AK18" s="49" t="e">
        <f t="shared" si="11"/>
        <v>#DIV/0!</v>
      </c>
      <c r="AL18" s="49" t="e">
        <f t="shared" si="12"/>
        <v>#DIV/0!</v>
      </c>
      <c r="AM18" s="49">
        <f t="shared" si="13"/>
        <v>0</v>
      </c>
      <c r="AN18" s="51">
        <f t="shared" si="14"/>
        <v>0</v>
      </c>
      <c r="AP18" s="49">
        <f t="shared" si="15"/>
        <v>0</v>
      </c>
      <c r="AQ18" s="49"/>
      <c r="AR18" s="52">
        <f t="shared" si="16"/>
        <v>200</v>
      </c>
      <c r="AS18" s="52">
        <f t="shared" si="17"/>
        <v>0</v>
      </c>
      <c r="AT18" s="52">
        <f t="shared" si="18"/>
        <v>0</v>
      </c>
      <c r="AU18" s="52">
        <f t="shared" si="19"/>
        <v>0</v>
      </c>
      <c r="AV18" s="27">
        <f t="shared" si="20"/>
        <v>0</v>
      </c>
      <c r="AW18" s="27">
        <f t="shared" si="21"/>
        <v>500</v>
      </c>
    </row>
    <row r="19" spans="2:56" ht="37.5" x14ac:dyDescent="0.3">
      <c r="B19" s="510"/>
      <c r="C19" s="513"/>
      <c r="D19" s="60" t="str">
        <f>'หมวด 3'!C249</f>
        <v>ตัวชี้วัดของการบรรลุผลการพัฒนานวัตกรรมเพื่อปรับปรุงการบริการที่เกิดประโยชน์ต่อผู้รับบริการที่สามารถวัดผลได้</v>
      </c>
      <c r="E19" s="60">
        <f>'หมวด 3'!C251</f>
        <v>0</v>
      </c>
      <c r="F19" s="128">
        <f>'หมวด 3'!E254</f>
        <v>0</v>
      </c>
      <c r="G19" s="128">
        <f>'หมวด 3'!G254</f>
        <v>0</v>
      </c>
      <c r="H19" s="128">
        <f>'หมวด 3'!C254</f>
        <v>0</v>
      </c>
      <c r="I19" s="128">
        <f>'หมวด 3'!I254</f>
        <v>0</v>
      </c>
      <c r="J19" s="128">
        <f>'หมวด 3'!K254</f>
        <v>0</v>
      </c>
      <c r="K19" s="128">
        <f>'หมวด 3'!M254</f>
        <v>0</v>
      </c>
      <c r="L19" s="61">
        <f t="shared" ref="L19" si="29">AVERAGE(I19:J19)</f>
        <v>0</v>
      </c>
      <c r="M19" s="45" t="str" cm="1">
        <f t="array" ref="M19">_xlfn.IFNA(_xlfn.SWITCH(F19,$V$1,V19,$W$1,W19),"")</f>
        <v/>
      </c>
      <c r="N19" s="46" t="str">
        <f t="shared" si="27"/>
        <v/>
      </c>
      <c r="O19" s="62"/>
      <c r="P19" s="63"/>
      <c r="V19" s="54" cm="1">
        <f t="array" ref="V19">IF(AP19&gt;G19,"ค่าเป้าหมายไม่ท้าทาย",IF(K19=G19,X19,IF(AND(K19=0,G19&gt;0),Y19,IF(AND(K19&lt;0,G19&gt;0),Z19,IF(AND(K19&gt;0,G19&gt;0),AA19,IF(AND(K19=0,G19&lt;0),AB19,IF(AND(K19&gt;0,G19&lt;0),AC19,IF(AND(K19&lt;0,G19&lt;0),AD19,IF(AND(K19&lt;0,E=0),AE19,"0")))))))))</f>
        <v>100</v>
      </c>
      <c r="W19" s="49" cm="1">
        <f t="array" ref="W19">IF(G19&gt;AP19,"ค่าเป้าหมายไม่ท้าทาย",IF(K19=G19,AF19,IF(AND(K19=0,G19&gt;0),IF(AG19&lt;0,0,AG19),IF(AND(K19=0,G19&lt;0),AH19,IF(AND(K19&lt;0,G19&gt;0),AI19,IF(AND(K19&gt;0,G19&gt;0),AJ19,IF(AND(K19&gt;0,G19&lt;0),AK19,IF(AND(K19&lt;0,G19&lt;0),AL19,IF(AND(I&lt;0,E=0),AM19,IF(AND(I&gt;0,E=0),AN19,"0"))))))))))</f>
        <v>115</v>
      </c>
      <c r="X19" s="50">
        <v>100</v>
      </c>
      <c r="Y19" s="49">
        <v>0</v>
      </c>
      <c r="Z19" s="49" t="e">
        <f t="shared" si="2"/>
        <v>#DIV/0!</v>
      </c>
      <c r="AA19" s="49" t="e">
        <f t="shared" si="3"/>
        <v>#DIV/0!</v>
      </c>
      <c r="AB19" s="49" t="e">
        <f t="shared" si="4"/>
        <v>#DIV/0!</v>
      </c>
      <c r="AC19" s="49">
        <f t="shared" si="5"/>
        <v>0</v>
      </c>
      <c r="AD19" s="49" t="e">
        <f t="shared" si="6"/>
        <v>#DIV/0!</v>
      </c>
      <c r="AE19" s="49">
        <f t="shared" si="7"/>
        <v>0</v>
      </c>
      <c r="AF19" s="50">
        <v>115</v>
      </c>
      <c r="AG19" s="49" t="e">
        <f t="shared" si="8"/>
        <v>#DIV/0!</v>
      </c>
      <c r="AH19" s="49">
        <v>15</v>
      </c>
      <c r="AI19" s="49" t="e">
        <f t="shared" si="9"/>
        <v>#DIV/0!</v>
      </c>
      <c r="AJ19" s="49" t="e">
        <f t="shared" si="10"/>
        <v>#DIV/0!</v>
      </c>
      <c r="AK19" s="49" t="e">
        <f t="shared" si="11"/>
        <v>#DIV/0!</v>
      </c>
      <c r="AL19" s="49" t="e">
        <f t="shared" si="12"/>
        <v>#DIV/0!</v>
      </c>
      <c r="AM19" s="49">
        <f t="shared" si="13"/>
        <v>0</v>
      </c>
      <c r="AN19" s="51">
        <f t="shared" si="14"/>
        <v>0</v>
      </c>
      <c r="AP19" s="49">
        <f t="shared" si="15"/>
        <v>0</v>
      </c>
      <c r="AQ19" s="49"/>
      <c r="AR19" s="52">
        <f t="shared" si="16"/>
        <v>200</v>
      </c>
      <c r="AS19" s="52">
        <f t="shared" si="17"/>
        <v>0</v>
      </c>
      <c r="AT19" s="52">
        <f t="shared" si="18"/>
        <v>0</v>
      </c>
      <c r="AU19" s="52">
        <f t="shared" si="19"/>
        <v>0</v>
      </c>
      <c r="AV19" s="27">
        <f t="shared" si="20"/>
        <v>0</v>
      </c>
      <c r="AW19" s="27">
        <f t="shared" si="21"/>
        <v>500</v>
      </c>
    </row>
    <row r="20" spans="2:56" x14ac:dyDescent="0.3">
      <c r="B20" s="510"/>
      <c r="C20" s="513"/>
      <c r="D20" s="60" t="str">
        <f>'หมวด 3'!C264</f>
        <v>ตัวชี้วัดของผลการดำเนินการแก้ไขเรื่องร้องเรียน</v>
      </c>
      <c r="E20" s="60">
        <f>'หมวด 3'!C266</f>
        <v>0</v>
      </c>
      <c r="F20" s="128">
        <f>'หมวด 3'!E269</f>
        <v>0</v>
      </c>
      <c r="G20" s="128">
        <f>'หมวด 3'!G269</f>
        <v>0</v>
      </c>
      <c r="H20" s="128">
        <f>'หมวด 3'!C269</f>
        <v>0</v>
      </c>
      <c r="I20" s="128">
        <f>'หมวด 3'!I269</f>
        <v>0</v>
      </c>
      <c r="J20" s="128">
        <f>'หมวด 3'!K269</f>
        <v>0</v>
      </c>
      <c r="K20" s="128">
        <f>'หมวด 3'!M269</f>
        <v>0</v>
      </c>
      <c r="L20" s="61">
        <f t="shared" si="28"/>
        <v>0</v>
      </c>
      <c r="M20" s="45" t="str" cm="1">
        <f t="array" ref="M20">_xlfn.IFNA(_xlfn.SWITCH(F20,$V$1,V20,$W$1,W20),"")</f>
        <v/>
      </c>
      <c r="N20" s="46" t="str">
        <f t="shared" si="27"/>
        <v/>
      </c>
      <c r="O20" s="62">
        <v>300</v>
      </c>
      <c r="P20" s="63"/>
      <c r="V20" s="54" cm="1">
        <f t="array" ref="V20">IF(AP20&gt;G20,"ค่าเป้าหมายไม่ท้าทาย",IF(K20=G20,X20,IF(AND(K20=0,G20&gt;0),Y20,IF(AND(K20&lt;0,G20&gt;0),Z20,IF(AND(K20&gt;0,G20&gt;0),AA20,IF(AND(K20=0,G20&lt;0),AB20,IF(AND(K20&gt;0,G20&lt;0),AC20,IF(AND(K20&lt;0,G20&lt;0),AD20,IF(AND(K20&lt;0,E=0),AE20,"0")))))))))</f>
        <v>100</v>
      </c>
      <c r="W20" s="49" cm="1">
        <f t="array" ref="W20">IF(G20&gt;AP20,"ค่าเป้าหมายไม่ท้าทาย",IF(K20=G20,AF20,IF(AND(K20=0,G20&gt;0),IF(AG20&lt;0,0,AG20),IF(AND(K20=0,G20&lt;0),AH20,IF(AND(K20&lt;0,G20&gt;0),AI20,IF(AND(K20&gt;0,G20&gt;0),AJ20,IF(AND(K20&gt;0,G20&lt;0),AK20,IF(AND(K20&lt;0,G20&lt;0),AL20,IF(AND(I&lt;0,E=0),AM20,IF(AND(I&gt;0,E=0),AN20,"0"))))))))))</f>
        <v>116</v>
      </c>
      <c r="X20" s="50">
        <v>100</v>
      </c>
      <c r="Y20" s="49">
        <v>0</v>
      </c>
      <c r="Z20" s="49" t="e">
        <f t="shared" si="2"/>
        <v>#DIV/0!</v>
      </c>
      <c r="AA20" s="49" t="e">
        <f t="shared" si="3"/>
        <v>#DIV/0!</v>
      </c>
      <c r="AB20" s="49" t="e">
        <f t="shared" si="4"/>
        <v>#DIV/0!</v>
      </c>
      <c r="AC20" s="49">
        <f t="shared" si="5"/>
        <v>0</v>
      </c>
      <c r="AD20" s="49" t="e">
        <f t="shared" si="6"/>
        <v>#DIV/0!</v>
      </c>
      <c r="AE20" s="49">
        <f t="shared" si="7"/>
        <v>0</v>
      </c>
      <c r="AF20" s="50">
        <v>116</v>
      </c>
      <c r="AG20" s="49" t="e">
        <f t="shared" si="8"/>
        <v>#DIV/0!</v>
      </c>
      <c r="AH20" s="49">
        <v>16</v>
      </c>
      <c r="AI20" s="49" t="e">
        <f t="shared" si="9"/>
        <v>#DIV/0!</v>
      </c>
      <c r="AJ20" s="49" t="e">
        <f t="shared" si="10"/>
        <v>#DIV/0!</v>
      </c>
      <c r="AK20" s="49" t="e">
        <f t="shared" si="11"/>
        <v>#DIV/0!</v>
      </c>
      <c r="AL20" s="49" t="e">
        <f t="shared" si="12"/>
        <v>#DIV/0!</v>
      </c>
      <c r="AM20" s="49">
        <f t="shared" si="13"/>
        <v>0</v>
      </c>
      <c r="AN20" s="51">
        <f t="shared" si="14"/>
        <v>0</v>
      </c>
      <c r="AP20" s="49">
        <f t="shared" si="15"/>
        <v>0</v>
      </c>
      <c r="AQ20" s="49"/>
      <c r="AR20" s="52">
        <f t="shared" si="16"/>
        <v>200</v>
      </c>
      <c r="AS20" s="52">
        <f t="shared" si="17"/>
        <v>0</v>
      </c>
      <c r="AT20" s="52">
        <f t="shared" si="18"/>
        <v>0</v>
      </c>
      <c r="AU20" s="52">
        <f t="shared" si="19"/>
        <v>0</v>
      </c>
      <c r="AV20" s="27">
        <f t="shared" si="20"/>
        <v>0</v>
      </c>
      <c r="AW20" s="27">
        <f t="shared" si="21"/>
        <v>500</v>
      </c>
    </row>
    <row r="21" spans="2:56" x14ac:dyDescent="0.3">
      <c r="B21" s="510"/>
      <c r="C21" s="513"/>
      <c r="D21" s="60" t="str">
        <f>'หมวด 3'!C277</f>
        <v>ตัวชี้วัดของผลการดำเนินการแก้ไขเรื่องร้องเรียน</v>
      </c>
      <c r="E21" s="60">
        <f>'หมวด 3'!C279</f>
        <v>0</v>
      </c>
      <c r="F21" s="128">
        <f>'หมวด 3'!E282</f>
        <v>0</v>
      </c>
      <c r="G21" s="128">
        <f>'หมวด 3'!G282</f>
        <v>0</v>
      </c>
      <c r="H21" s="128">
        <f>'หมวด 3'!C282</f>
        <v>0</v>
      </c>
      <c r="I21" s="128">
        <f>'หมวด 3'!I282</f>
        <v>0</v>
      </c>
      <c r="J21" s="128">
        <f>'หมวด 3'!K282</f>
        <v>0</v>
      </c>
      <c r="K21" s="128">
        <f>'หมวด 3'!M282</f>
        <v>0</v>
      </c>
      <c r="L21" s="61">
        <f t="shared" ref="L21" si="30">AVERAGE(I21:J21)</f>
        <v>0</v>
      </c>
      <c r="M21" s="45" t="str" cm="1">
        <f t="array" ref="M21">_xlfn.IFNA(_xlfn.SWITCH(F21,$V$1,V21,$W$1,W21),"")</f>
        <v/>
      </c>
      <c r="N21" s="46" t="str">
        <f t="shared" si="27"/>
        <v/>
      </c>
      <c r="O21" s="62"/>
      <c r="P21" s="63"/>
      <c r="V21" s="54" cm="1">
        <f t="array" ref="V21">IF(AP21&gt;G21,"ค่าเป้าหมายไม่ท้าทาย",IF(K21=G21,X21,IF(AND(K21=0,G21&gt;0),Y21,IF(AND(K21&lt;0,G21&gt;0),Z21,IF(AND(K21&gt;0,G21&gt;0),AA21,IF(AND(K21=0,G21&lt;0),AB21,IF(AND(K21&gt;0,G21&lt;0),AC21,IF(AND(K21&lt;0,G21&lt;0),AD21,IF(AND(K21&lt;0,E=0),AE21,"0")))))))))</f>
        <v>100</v>
      </c>
      <c r="W21" s="49" cm="1">
        <f t="array" ref="W21">IF(G21&gt;AP21,"ค่าเป้าหมายไม่ท้าทาย",IF(K21=G21,AF21,IF(AND(K21=0,G21&gt;0),IF(AG21&lt;0,0,AG21),IF(AND(K21=0,G21&lt;0),AH21,IF(AND(K21&lt;0,G21&gt;0),AI21,IF(AND(K21&gt;0,G21&gt;0),AJ21,IF(AND(K21&gt;0,G21&lt;0),AK21,IF(AND(K21&lt;0,G21&lt;0),AL21,IF(AND(I&lt;0,E=0),AM21,IF(AND(I&gt;0,E=0),AN21,"0"))))))))))</f>
        <v>117</v>
      </c>
      <c r="X21" s="50">
        <v>100</v>
      </c>
      <c r="Y21" s="49">
        <v>0</v>
      </c>
      <c r="Z21" s="49" t="e">
        <f t="shared" si="2"/>
        <v>#DIV/0!</v>
      </c>
      <c r="AA21" s="49" t="e">
        <f t="shared" si="3"/>
        <v>#DIV/0!</v>
      </c>
      <c r="AB21" s="49" t="e">
        <f t="shared" si="4"/>
        <v>#DIV/0!</v>
      </c>
      <c r="AC21" s="49">
        <f t="shared" si="5"/>
        <v>0</v>
      </c>
      <c r="AD21" s="49" t="e">
        <f t="shared" si="6"/>
        <v>#DIV/0!</v>
      </c>
      <c r="AE21" s="49">
        <f t="shared" si="7"/>
        <v>0</v>
      </c>
      <c r="AF21" s="50">
        <v>117</v>
      </c>
      <c r="AG21" s="49" t="e">
        <f t="shared" si="8"/>
        <v>#DIV/0!</v>
      </c>
      <c r="AH21" s="49">
        <v>17</v>
      </c>
      <c r="AI21" s="49" t="e">
        <f t="shared" si="9"/>
        <v>#DIV/0!</v>
      </c>
      <c r="AJ21" s="49" t="e">
        <f t="shared" si="10"/>
        <v>#DIV/0!</v>
      </c>
      <c r="AK21" s="49" t="e">
        <f t="shared" si="11"/>
        <v>#DIV/0!</v>
      </c>
      <c r="AL21" s="49" t="e">
        <f t="shared" si="12"/>
        <v>#DIV/0!</v>
      </c>
      <c r="AM21" s="49">
        <f t="shared" si="13"/>
        <v>0</v>
      </c>
      <c r="AN21" s="51">
        <f t="shared" si="14"/>
        <v>0</v>
      </c>
      <c r="AP21" s="49">
        <f t="shared" si="15"/>
        <v>0</v>
      </c>
      <c r="AQ21" s="49"/>
      <c r="AR21" s="52">
        <f t="shared" si="16"/>
        <v>200</v>
      </c>
      <c r="AS21" s="52">
        <f t="shared" si="17"/>
        <v>0</v>
      </c>
      <c r="AT21" s="52">
        <f t="shared" si="18"/>
        <v>0</v>
      </c>
      <c r="AU21" s="52">
        <f t="shared" si="19"/>
        <v>0</v>
      </c>
      <c r="AV21" s="27">
        <f t="shared" si="20"/>
        <v>0</v>
      </c>
      <c r="AW21" s="27">
        <f t="shared" si="21"/>
        <v>500</v>
      </c>
    </row>
    <row r="22" spans="2:56" ht="56.25" customHeight="1" x14ac:dyDescent="0.3">
      <c r="B22" s="510"/>
      <c r="C22" s="513"/>
      <c r="D22" s="60" t="str">
        <f>'หมวด 3'!C292</f>
        <v>ตัวชี้วัดของผลสำเร็จการดำเนินการร่วมกับเครือข่ายความร่วมมือ</v>
      </c>
      <c r="E22" s="60" t="str">
        <f>'หมวด 3'!C294</f>
        <v>ร้อยละความสำเร็จของโครงการ/กิจกรรม ที่เกิดขึ้นจากความร่วมมือของเครือข่าย**
(โดยพิจารณาจากตัววัดที่สะท้อน Outcome หรือ Output ซึ่งควรสะท้อนให้เห็นผลสัมฤทธิ์ของเครือข่ายที่สำคัญอย่างน้อย 1 เครือข่าย ในการแก้ไขปัญหา/ความไม่พึงพอใจ/ความท้าทาย (ไม่แยกแต่ละเครือข่ายมาเป็นแต่ละตัวชี้วัดและรวมมีหลายตัววัด))</v>
      </c>
      <c r="F22" s="128">
        <f>'หมวด 3'!E297</f>
        <v>0</v>
      </c>
      <c r="G22" s="128">
        <f>'หมวด 3'!G297</f>
        <v>0</v>
      </c>
      <c r="H22" s="128">
        <f>'หมวด 3'!C297</f>
        <v>0</v>
      </c>
      <c r="I22" s="128">
        <f>'หมวด 3'!I297</f>
        <v>0</v>
      </c>
      <c r="J22" s="128">
        <f>'หมวด 3'!K297</f>
        <v>0</v>
      </c>
      <c r="K22" s="128">
        <f>'หมวด 3'!M297</f>
        <v>0</v>
      </c>
      <c r="L22" s="61">
        <f t="shared" si="28"/>
        <v>0</v>
      </c>
      <c r="M22" s="45" t="str" cm="1">
        <f t="array" ref="M22">_xlfn.IFNA(_xlfn.SWITCH(F22,$V$1,V22,$W$1,W22),"")</f>
        <v/>
      </c>
      <c r="N22" s="46" t="str">
        <f t="shared" si="27"/>
        <v/>
      </c>
      <c r="O22" s="62">
        <v>500</v>
      </c>
      <c r="P22" s="63"/>
      <c r="V22" s="54" cm="1">
        <f t="array" ref="V22">IF(AP22&gt;G22,"ค่าเป้าหมายไม่ท้าทาย",IF(K22=G22,X22,IF(AND(K22=0,G22&gt;0),Y22,IF(AND(K22&lt;0,G22&gt;0),Z22,IF(AND(K22&gt;0,G22&gt;0),AA22,IF(AND(K22=0,G22&lt;0),AB22,IF(AND(K22&gt;0,G22&lt;0),AC22,IF(AND(K22&lt;0,G22&lt;0),AD22,IF(AND(K22&lt;0,E=0),AE22,"0")))))))))</f>
        <v>100</v>
      </c>
      <c r="W22" s="49" cm="1">
        <f t="array" ref="W22">IF(G22&gt;AP22,"ค่าเป้าหมายไม่ท้าทาย",IF(K22=G22,AF22,IF(AND(K22=0,G22&gt;0),IF(AG22&lt;0,0,AG22),IF(AND(K22=0,G22&lt;0),AH22,IF(AND(K22&lt;0,G22&gt;0),AI22,IF(AND(K22&gt;0,G22&gt;0),AJ22,IF(AND(K22&gt;0,G22&lt;0),AK22,IF(AND(K22&lt;0,G22&lt;0),AL22,IF(AND(I&lt;0,E=0),AM22,IF(AND(I&gt;0,E=0),AN22,"0"))))))))))</f>
        <v>118</v>
      </c>
      <c r="X22" s="50">
        <v>100</v>
      </c>
      <c r="Y22" s="49">
        <v>0</v>
      </c>
      <c r="Z22" s="49" t="e">
        <f t="shared" si="2"/>
        <v>#DIV/0!</v>
      </c>
      <c r="AA22" s="49" t="e">
        <f t="shared" si="3"/>
        <v>#DIV/0!</v>
      </c>
      <c r="AB22" s="49" t="e">
        <f t="shared" si="4"/>
        <v>#DIV/0!</v>
      </c>
      <c r="AC22" s="49">
        <f t="shared" si="5"/>
        <v>0</v>
      </c>
      <c r="AD22" s="49" t="e">
        <f t="shared" si="6"/>
        <v>#DIV/0!</v>
      </c>
      <c r="AE22" s="49">
        <f t="shared" si="7"/>
        <v>0</v>
      </c>
      <c r="AF22" s="50">
        <v>118</v>
      </c>
      <c r="AG22" s="49" t="e">
        <f t="shared" si="8"/>
        <v>#DIV/0!</v>
      </c>
      <c r="AH22" s="49">
        <v>18</v>
      </c>
      <c r="AI22" s="49" t="e">
        <f t="shared" si="9"/>
        <v>#DIV/0!</v>
      </c>
      <c r="AJ22" s="49" t="e">
        <f t="shared" si="10"/>
        <v>#DIV/0!</v>
      </c>
      <c r="AK22" s="49" t="e">
        <f t="shared" si="11"/>
        <v>#DIV/0!</v>
      </c>
      <c r="AL22" s="49" t="e">
        <f t="shared" si="12"/>
        <v>#DIV/0!</v>
      </c>
      <c r="AM22" s="49">
        <f t="shared" si="13"/>
        <v>0</v>
      </c>
      <c r="AN22" s="51">
        <f t="shared" si="14"/>
        <v>0</v>
      </c>
      <c r="AP22" s="49">
        <f t="shared" si="15"/>
        <v>0</v>
      </c>
      <c r="AQ22" s="49"/>
      <c r="AR22" s="52">
        <f t="shared" si="16"/>
        <v>200</v>
      </c>
      <c r="AS22" s="52">
        <f t="shared" si="17"/>
        <v>0</v>
      </c>
      <c r="AT22" s="52">
        <f t="shared" si="18"/>
        <v>0</v>
      </c>
      <c r="AU22" s="52">
        <f t="shared" si="19"/>
        <v>0</v>
      </c>
      <c r="AV22" s="27">
        <f t="shared" si="20"/>
        <v>0</v>
      </c>
      <c r="AW22" s="27">
        <f t="shared" si="21"/>
        <v>500</v>
      </c>
    </row>
    <row r="23" spans="2:56" x14ac:dyDescent="0.3">
      <c r="B23" s="510"/>
      <c r="C23" s="513"/>
      <c r="D23" s="60" t="str">
        <f>'หมวด 3'!C305</f>
        <v>ตัวชี้วัดของผลสำเร็จการดำเนินการร่วมกับเครือข่ายความร่วมมือ</v>
      </c>
      <c r="E23" s="60">
        <f>'หมวด 3'!C307</f>
        <v>0</v>
      </c>
      <c r="F23" s="128">
        <f>'หมวด 3'!E298</f>
        <v>0</v>
      </c>
      <c r="G23" s="128">
        <f>'หมวด 3'!G298</f>
        <v>0</v>
      </c>
      <c r="H23" s="128">
        <f>'หมวด 3'!C298</f>
        <v>0</v>
      </c>
      <c r="I23" s="128">
        <f>'หมวด 3'!I298</f>
        <v>0</v>
      </c>
      <c r="J23" s="128">
        <f>'หมวด 3'!K298</f>
        <v>0</v>
      </c>
      <c r="K23" s="128">
        <f>'หมวด 3'!M298</f>
        <v>0</v>
      </c>
      <c r="L23" s="61">
        <f t="shared" ref="L23" si="31">AVERAGE(I23:J23)</f>
        <v>0</v>
      </c>
      <c r="M23" s="45" t="str" cm="1">
        <f t="array" ref="M23">_xlfn.IFNA(_xlfn.SWITCH(F23,$V$1,V23,$W$1,W23),"")</f>
        <v/>
      </c>
      <c r="N23" s="46" t="str">
        <f t="shared" si="27"/>
        <v/>
      </c>
      <c r="O23" s="62"/>
      <c r="P23" s="63"/>
      <c r="V23" s="54" cm="1">
        <f t="array" ref="V23">IF(AP23&gt;G23,"ค่าเป้าหมายไม่ท้าทาย",IF(K23=G23,X23,IF(AND(K23=0,G23&gt;0),Y23,IF(AND(K23&lt;0,G23&gt;0),Z23,IF(AND(K23&gt;0,G23&gt;0),AA23,IF(AND(K23=0,G23&lt;0),AB23,IF(AND(K23&gt;0,G23&lt;0),AC23,IF(AND(K23&lt;0,G23&lt;0),AD23,IF(AND(K23&lt;0,E=0),AE23,"0")))))))))</f>
        <v>100</v>
      </c>
      <c r="W23" s="49" cm="1">
        <f t="array" ref="W23">IF(G23&gt;AP23,"ค่าเป้าหมายไม่ท้าทาย",IF(K23=G23,AF23,IF(AND(K23=0,G23&gt;0),IF(AG23&lt;0,0,AG23),IF(AND(K23=0,G23&lt;0),AH23,IF(AND(K23&lt;0,G23&gt;0),AI23,IF(AND(K23&gt;0,G23&gt;0),AJ23,IF(AND(K23&gt;0,G23&lt;0),AK23,IF(AND(K23&lt;0,G23&lt;0),AL23,IF(AND(I&lt;0,E=0),AM23,IF(AND(I&gt;0,E=0),AN23,"0"))))))))))</f>
        <v>119</v>
      </c>
      <c r="X23" s="50">
        <v>100</v>
      </c>
      <c r="Y23" s="49">
        <v>0</v>
      </c>
      <c r="Z23" s="49" t="e">
        <f t="shared" si="2"/>
        <v>#DIV/0!</v>
      </c>
      <c r="AA23" s="49" t="e">
        <f t="shared" si="3"/>
        <v>#DIV/0!</v>
      </c>
      <c r="AB23" s="49" t="e">
        <f t="shared" si="4"/>
        <v>#DIV/0!</v>
      </c>
      <c r="AC23" s="49">
        <f t="shared" si="5"/>
        <v>0</v>
      </c>
      <c r="AD23" s="49" t="e">
        <f t="shared" si="6"/>
        <v>#DIV/0!</v>
      </c>
      <c r="AE23" s="49">
        <f t="shared" si="7"/>
        <v>0</v>
      </c>
      <c r="AF23" s="50">
        <v>119</v>
      </c>
      <c r="AG23" s="49" t="e">
        <f t="shared" si="8"/>
        <v>#DIV/0!</v>
      </c>
      <c r="AH23" s="49">
        <v>19</v>
      </c>
      <c r="AI23" s="49" t="e">
        <f t="shared" si="9"/>
        <v>#DIV/0!</v>
      </c>
      <c r="AJ23" s="49" t="e">
        <f t="shared" si="10"/>
        <v>#DIV/0!</v>
      </c>
      <c r="AK23" s="49" t="e">
        <f t="shared" si="11"/>
        <v>#DIV/0!</v>
      </c>
      <c r="AL23" s="49" t="e">
        <f t="shared" si="12"/>
        <v>#DIV/0!</v>
      </c>
      <c r="AM23" s="49">
        <f t="shared" si="13"/>
        <v>0</v>
      </c>
      <c r="AN23" s="51">
        <f t="shared" si="14"/>
        <v>0</v>
      </c>
      <c r="AP23" s="49">
        <f t="shared" si="15"/>
        <v>0</v>
      </c>
      <c r="AQ23" s="49"/>
      <c r="AR23" s="52">
        <f t="shared" si="16"/>
        <v>200</v>
      </c>
      <c r="AS23" s="52">
        <f t="shared" si="17"/>
        <v>0</v>
      </c>
      <c r="AT23" s="52">
        <f t="shared" si="18"/>
        <v>0</v>
      </c>
      <c r="AU23" s="52">
        <f t="shared" si="19"/>
        <v>0</v>
      </c>
      <c r="AV23" s="27">
        <f t="shared" si="20"/>
        <v>0</v>
      </c>
      <c r="AW23" s="27">
        <f t="shared" si="21"/>
        <v>500</v>
      </c>
    </row>
    <row r="24" spans="2:56" ht="37.5" x14ac:dyDescent="0.3">
      <c r="B24" s="510"/>
      <c r="C24" s="513"/>
      <c r="D24" s="60" t="str">
        <f>'หมวด 3'!C320</f>
        <v>ตัวชี้วัดของการสำรวจความเชื่อมั่นต่อผลการดำเนินการของส่วนราชการ</v>
      </c>
      <c r="E24" s="60">
        <f>'หมวด 3'!C322</f>
        <v>0</v>
      </c>
      <c r="F24" s="128">
        <f>'หมวด 3'!E325</f>
        <v>0</v>
      </c>
      <c r="G24" s="128">
        <f>'หมวด 3'!G325</f>
        <v>0</v>
      </c>
      <c r="H24" s="128">
        <f>'หมวด 3'!C325</f>
        <v>0</v>
      </c>
      <c r="I24" s="128">
        <f>'หมวด 3'!I325</f>
        <v>0</v>
      </c>
      <c r="J24" s="128">
        <f>'หมวด 3'!K325</f>
        <v>0</v>
      </c>
      <c r="K24" s="128">
        <f>'หมวด 3'!M325</f>
        <v>0</v>
      </c>
      <c r="L24" s="61">
        <f t="shared" si="28"/>
        <v>0</v>
      </c>
      <c r="M24" s="45" t="str" cm="1">
        <f t="array" ref="M24">_xlfn.IFNA(_xlfn.SWITCH(F24,$V$1,V24,$W$1,W24),"")</f>
        <v/>
      </c>
      <c r="N24" s="46" t="str">
        <f t="shared" si="27"/>
        <v/>
      </c>
      <c r="O24" s="62">
        <v>300</v>
      </c>
      <c r="P24" s="63"/>
      <c r="V24" s="54" cm="1">
        <f t="array" ref="V24">IF(AP24&gt;G24,"ค่าเป้าหมายไม่ท้าทาย",IF(K24=G24,X24,IF(AND(K24=0,G24&gt;0),Y24,IF(AND(K24&lt;0,G24&gt;0),Z24,IF(AND(K24&gt;0,G24&gt;0),AA24,IF(AND(K24=0,G24&lt;0),AB24,IF(AND(K24&gt;0,G24&lt;0),AC24,IF(AND(K24&lt;0,G24&lt;0),AD24,IF(AND(K24&lt;0,E=0),AE24,"0")))))))))</f>
        <v>100</v>
      </c>
      <c r="W24" s="49" cm="1">
        <f t="array" ref="W24">IF(G24&gt;AP24,"ค่าเป้าหมายไม่ท้าทาย",IF(K24=G24,AF24,IF(AND(K24=0,G24&gt;0),IF(AG24&lt;0,0,AG24),IF(AND(K24=0,G24&lt;0),AH24,IF(AND(K24&lt;0,G24&gt;0),AI24,IF(AND(K24&gt;0,G24&gt;0),AJ24,IF(AND(K24&gt;0,G24&lt;0),AK24,IF(AND(K24&lt;0,G24&lt;0),AL24,IF(AND(I&lt;0,E=0),AM24,IF(AND(I&gt;0,E=0),AN24,"0"))))))))))</f>
        <v>120</v>
      </c>
      <c r="X24" s="50">
        <v>100</v>
      </c>
      <c r="Y24" s="49">
        <v>0</v>
      </c>
      <c r="Z24" s="49" t="e">
        <f t="shared" si="2"/>
        <v>#DIV/0!</v>
      </c>
      <c r="AA24" s="49" t="e">
        <f t="shared" si="3"/>
        <v>#DIV/0!</v>
      </c>
      <c r="AB24" s="49" t="e">
        <f t="shared" si="4"/>
        <v>#DIV/0!</v>
      </c>
      <c r="AC24" s="49">
        <f t="shared" si="5"/>
        <v>0</v>
      </c>
      <c r="AD24" s="49" t="e">
        <f t="shared" si="6"/>
        <v>#DIV/0!</v>
      </c>
      <c r="AE24" s="49">
        <f t="shared" si="7"/>
        <v>0</v>
      </c>
      <c r="AF24" s="50">
        <v>120</v>
      </c>
      <c r="AG24" s="49" t="e">
        <f t="shared" si="8"/>
        <v>#DIV/0!</v>
      </c>
      <c r="AH24" s="49">
        <v>20</v>
      </c>
      <c r="AI24" s="49" t="e">
        <f t="shared" si="9"/>
        <v>#DIV/0!</v>
      </c>
      <c r="AJ24" s="49" t="e">
        <f t="shared" si="10"/>
        <v>#DIV/0!</v>
      </c>
      <c r="AK24" s="49" t="e">
        <f t="shared" si="11"/>
        <v>#DIV/0!</v>
      </c>
      <c r="AL24" s="49" t="e">
        <f t="shared" si="12"/>
        <v>#DIV/0!</v>
      </c>
      <c r="AM24" s="49">
        <f t="shared" si="13"/>
        <v>0</v>
      </c>
      <c r="AN24" s="51">
        <f t="shared" si="14"/>
        <v>0</v>
      </c>
      <c r="AP24" s="49">
        <f t="shared" si="15"/>
        <v>0</v>
      </c>
      <c r="AQ24" s="49"/>
      <c r="AR24" s="52">
        <f t="shared" si="16"/>
        <v>200</v>
      </c>
      <c r="AS24" s="52">
        <f t="shared" si="17"/>
        <v>0</v>
      </c>
      <c r="AT24" s="52">
        <f t="shared" si="18"/>
        <v>0</v>
      </c>
      <c r="AU24" s="52">
        <f t="shared" si="19"/>
        <v>0</v>
      </c>
      <c r="AV24" s="27">
        <f t="shared" si="20"/>
        <v>0</v>
      </c>
      <c r="AW24" s="27">
        <f t="shared" si="21"/>
        <v>500</v>
      </c>
    </row>
    <row r="25" spans="2:56" ht="37.5" x14ac:dyDescent="0.3">
      <c r="B25" s="511"/>
      <c r="C25" s="514"/>
      <c r="D25" s="60" t="str">
        <f>'หมวด 3'!C333</f>
        <v>ตัวชี้วัดของการสำรวจความเชื่อมั่นต่อผลการดำเนินการของส่วนราชการ</v>
      </c>
      <c r="E25" s="60">
        <f>'หมวด 3'!C335</f>
        <v>0</v>
      </c>
      <c r="F25" s="128">
        <f>'หมวด 3'!E338</f>
        <v>0</v>
      </c>
      <c r="G25" s="128">
        <f>'หมวด 3'!G338</f>
        <v>0</v>
      </c>
      <c r="H25" s="128">
        <f>'หมวด 3'!C338</f>
        <v>0</v>
      </c>
      <c r="I25" s="128">
        <f>'หมวด 3'!I338</f>
        <v>0</v>
      </c>
      <c r="J25" s="128">
        <f>'หมวด 3'!K338</f>
        <v>0</v>
      </c>
      <c r="K25" s="128">
        <f>'หมวด 3'!M338</f>
        <v>0</v>
      </c>
      <c r="L25" s="61">
        <f t="shared" ref="L25" si="32">AVERAGE(I25:J25)</f>
        <v>0</v>
      </c>
      <c r="M25" s="45" t="str" cm="1">
        <f t="array" ref="M25">_xlfn.IFNA(_xlfn.SWITCH(F25,$V$1,V25,$W$1,W25),"")</f>
        <v/>
      </c>
      <c r="N25" s="46" t="str">
        <f t="shared" si="27"/>
        <v/>
      </c>
      <c r="O25" s="62"/>
      <c r="P25" s="63"/>
      <c r="V25" s="54" cm="1">
        <f t="array" ref="V25">IF(AP25&gt;G25,"ค่าเป้าหมายไม่ท้าทาย",IF(K25=G25,X25,IF(AND(K25=0,G25&gt;0),Y25,IF(AND(K25&lt;0,G25&gt;0),Z25,IF(AND(K25&gt;0,G25&gt;0),AA25,IF(AND(K25=0,G25&lt;0),AB25,IF(AND(K25&gt;0,G25&lt;0),AC25,IF(AND(K25&lt;0,G25&lt;0),AD25,IF(AND(K25&lt;0,E=0),AE25,"0")))))))))</f>
        <v>100</v>
      </c>
      <c r="W25" s="49" cm="1">
        <f t="array" ref="W25">IF(G25&gt;AP25,"ค่าเป้าหมายไม่ท้าทาย",IF(K25=G25,AF25,IF(AND(K25=0,G25&gt;0),IF(AG25&lt;0,0,AG25),IF(AND(K25=0,G25&lt;0),AH25,IF(AND(K25&lt;0,G25&gt;0),AI25,IF(AND(K25&gt;0,G25&gt;0),AJ25,IF(AND(K25&gt;0,G25&lt;0),AK25,IF(AND(K25&lt;0,G25&lt;0),AL25,IF(AND(I&lt;0,E=0),AM25,IF(AND(I&gt;0,E=0),AN25,"0"))))))))))</f>
        <v>121</v>
      </c>
      <c r="X25" s="50">
        <v>100</v>
      </c>
      <c r="Y25" s="49">
        <v>0</v>
      </c>
      <c r="Z25" s="49" t="e">
        <f t="shared" si="2"/>
        <v>#DIV/0!</v>
      </c>
      <c r="AA25" s="49" t="e">
        <f t="shared" si="3"/>
        <v>#DIV/0!</v>
      </c>
      <c r="AB25" s="49" t="e">
        <f t="shared" si="4"/>
        <v>#DIV/0!</v>
      </c>
      <c r="AC25" s="49">
        <f t="shared" si="5"/>
        <v>0</v>
      </c>
      <c r="AD25" s="49" t="e">
        <f t="shared" si="6"/>
        <v>#DIV/0!</v>
      </c>
      <c r="AE25" s="49">
        <f t="shared" si="7"/>
        <v>0</v>
      </c>
      <c r="AF25" s="50">
        <v>121</v>
      </c>
      <c r="AG25" s="49" t="e">
        <f t="shared" si="8"/>
        <v>#DIV/0!</v>
      </c>
      <c r="AH25" s="49">
        <v>21</v>
      </c>
      <c r="AI25" s="49" t="e">
        <f t="shared" si="9"/>
        <v>#DIV/0!</v>
      </c>
      <c r="AJ25" s="49" t="e">
        <f t="shared" si="10"/>
        <v>#DIV/0!</v>
      </c>
      <c r="AK25" s="49" t="e">
        <f t="shared" si="11"/>
        <v>#DIV/0!</v>
      </c>
      <c r="AL25" s="49" t="e">
        <f t="shared" si="12"/>
        <v>#DIV/0!</v>
      </c>
      <c r="AM25" s="49">
        <f t="shared" si="13"/>
        <v>0</v>
      </c>
      <c r="AN25" s="51">
        <f t="shared" si="14"/>
        <v>0</v>
      </c>
      <c r="AP25" s="49">
        <f t="shared" si="15"/>
        <v>0</v>
      </c>
      <c r="AQ25" s="49"/>
      <c r="AR25" s="52">
        <f t="shared" si="16"/>
        <v>200</v>
      </c>
      <c r="AS25" s="52">
        <f t="shared" si="17"/>
        <v>0</v>
      </c>
      <c r="AT25" s="52">
        <f t="shared" si="18"/>
        <v>0</v>
      </c>
      <c r="AU25" s="52">
        <f t="shared" si="19"/>
        <v>0</v>
      </c>
      <c r="AV25" s="27">
        <f t="shared" si="20"/>
        <v>0</v>
      </c>
      <c r="AW25" s="27">
        <f t="shared" si="21"/>
        <v>500</v>
      </c>
    </row>
    <row r="26" spans="2:56" s="26" customFormat="1" x14ac:dyDescent="0.3">
      <c r="B26" s="496"/>
      <c r="C26" s="496"/>
      <c r="D26" s="496"/>
      <c r="E26" s="55"/>
      <c r="F26" s="55"/>
      <c r="G26" s="56"/>
      <c r="H26" s="56"/>
      <c r="I26" s="56"/>
      <c r="J26" s="57"/>
      <c r="K26" s="495" t="s">
        <v>587</v>
      </c>
      <c r="L26" s="495"/>
      <c r="M26" s="495"/>
      <c r="N26" s="58">
        <f>IFERROR(SUM(N16:N24)/5,"")</f>
        <v>0</v>
      </c>
      <c r="O26" s="58">
        <f>IFERROR(SUM(O16:O25)/5,"")</f>
        <v>380</v>
      </c>
      <c r="P26" s="64"/>
      <c r="Q26" s="22"/>
      <c r="R26" s="22"/>
      <c r="S26" s="22"/>
      <c r="V26" s="54"/>
      <c r="W26" s="49"/>
      <c r="X26" s="50"/>
      <c r="Y26" s="49"/>
      <c r="Z26" s="49"/>
      <c r="AA26" s="49"/>
      <c r="AB26" s="49"/>
      <c r="AC26" s="49"/>
      <c r="AD26" s="49"/>
      <c r="AE26" s="49"/>
      <c r="AF26" s="50"/>
      <c r="AG26" s="49"/>
      <c r="AH26" s="49"/>
      <c r="AI26" s="49"/>
      <c r="AJ26" s="49"/>
      <c r="AK26" s="49"/>
      <c r="AL26" s="49"/>
      <c r="AM26" s="49"/>
      <c r="AN26" s="51"/>
      <c r="AP26" s="49"/>
      <c r="AQ26" s="49"/>
      <c r="AR26" s="52"/>
      <c r="AS26" s="52"/>
      <c r="AT26" s="52"/>
      <c r="AU26" s="52"/>
      <c r="AV26" s="27"/>
      <c r="AW26" s="27"/>
      <c r="AY26" s="22"/>
      <c r="AZ26" s="27"/>
      <c r="BA26" s="22"/>
      <c r="BB26" s="22"/>
      <c r="BC26" s="22"/>
      <c r="BD26" s="22"/>
    </row>
    <row r="27" spans="2:56" s="26" customFormat="1" ht="18.75" customHeight="1" x14ac:dyDescent="0.3">
      <c r="B27" s="509">
        <v>7.3</v>
      </c>
      <c r="C27" s="512" t="s">
        <v>588</v>
      </c>
      <c r="D27" s="65" t="str">
        <f>'หมวด 5'!C163</f>
        <v>ตัวชี้วัดของการพัฒนานวัตกรรมที่เกิดจากบุคลากรของหน่วยงาน</v>
      </c>
      <c r="E27" s="65">
        <f>'หมวด 5'!C165</f>
        <v>0</v>
      </c>
      <c r="F27" s="43">
        <f>'หมวด 5'!E168</f>
        <v>0</v>
      </c>
      <c r="G27" s="43">
        <f>'หมวด 5'!G168</f>
        <v>0</v>
      </c>
      <c r="H27" s="43">
        <f>'หมวด 5'!C168</f>
        <v>0</v>
      </c>
      <c r="I27" s="43">
        <f>'หมวด 5'!I168</f>
        <v>0</v>
      </c>
      <c r="J27" s="43">
        <f>'หมวด 5'!K168</f>
        <v>0</v>
      </c>
      <c r="K27" s="43">
        <f>'หมวด 5'!M168</f>
        <v>0</v>
      </c>
      <c r="L27" s="44">
        <f t="shared" ref="L27:L33" si="33">AVERAGE(I27:J27)</f>
        <v>0</v>
      </c>
      <c r="M27" s="45" t="str" cm="1">
        <f t="array" ref="M27">_xlfn.IFNA(_xlfn.SWITCH(F27,$V$1,V27,$W$1,W27),"")</f>
        <v/>
      </c>
      <c r="N27" s="46" t="str">
        <f t="shared" ref="N27" si="34">IF(M27="","",IF(M27="ค่าเป้าหมายไม่ท้าทาย",100,IF(M27&lt;100,200,IF(OR(M27=100,AND(100&lt;M27,M27&lt;104.99)),300,IF(OR(M27=105,AND(105&lt;M27,M27&lt;109.99)),400,IF(OR(M27=110,110&lt;M27),500,"0"))))))</f>
        <v/>
      </c>
      <c r="O27" s="62">
        <v>400</v>
      </c>
      <c r="P27" s="63"/>
      <c r="Q27" s="22"/>
      <c r="R27" s="22"/>
      <c r="S27" s="22"/>
      <c r="V27" s="54" cm="1">
        <f t="array" ref="V27">IF(AP27&gt;G27,"ค่าเป้าหมายไม่ท้าทาย",IF(K27=G27,X27,IF(AND(K27=0,G27&gt;0),Y27,IF(AND(K27&lt;0,G27&gt;0),Z27,IF(AND(K27&gt;0,G27&gt;0),AA27,IF(AND(K27=0,G27&lt;0),AB27,IF(AND(K27&gt;0,G27&lt;0),AC27,IF(AND(K27&lt;0,G27&lt;0),AD27,IF(AND(K27&lt;0,E=0),AE27,"0")))))))))</f>
        <v>100</v>
      </c>
      <c r="W27" s="49" cm="1">
        <f t="array" ref="W27">IF(G27&gt;AP27,"ค่าเป้าหมายไม่ท้าทาย",IF(K27=G27,AF27,IF(AND(K27=0,G27&gt;0),IF(AG27&lt;0,0,AG27),IF(AND(K27=0,G27&lt;0),AH27,IF(AND(K27&lt;0,G27&gt;0),AI27,IF(AND(K27&gt;0,G27&gt;0),AJ27,IF(AND(K27&gt;0,G27&lt;0),AK27,IF(AND(K27&lt;0,G27&lt;0),AL27,IF(AND(I&lt;0,E=0),AM27,IF(AND(I&gt;0,E=0),AN27,"0"))))))))))</f>
        <v>123</v>
      </c>
      <c r="X27" s="50">
        <v>100</v>
      </c>
      <c r="Y27" s="49">
        <v>0</v>
      </c>
      <c r="Z27" s="49" t="e">
        <f t="shared" si="2"/>
        <v>#DIV/0!</v>
      </c>
      <c r="AA27" s="49" t="e">
        <f t="shared" si="3"/>
        <v>#DIV/0!</v>
      </c>
      <c r="AB27" s="49" t="e">
        <f t="shared" si="4"/>
        <v>#DIV/0!</v>
      </c>
      <c r="AC27" s="49">
        <f t="shared" si="5"/>
        <v>0</v>
      </c>
      <c r="AD27" s="49" t="e">
        <f t="shared" si="6"/>
        <v>#DIV/0!</v>
      </c>
      <c r="AE27" s="49">
        <f t="shared" si="7"/>
        <v>0</v>
      </c>
      <c r="AF27" s="50">
        <v>123</v>
      </c>
      <c r="AG27" s="49" t="e">
        <f t="shared" si="8"/>
        <v>#DIV/0!</v>
      </c>
      <c r="AH27" s="49">
        <v>23</v>
      </c>
      <c r="AI27" s="49" t="e">
        <f t="shared" si="9"/>
        <v>#DIV/0!</v>
      </c>
      <c r="AJ27" s="49" t="e">
        <f t="shared" si="10"/>
        <v>#DIV/0!</v>
      </c>
      <c r="AK27" s="49" t="e">
        <f t="shared" si="11"/>
        <v>#DIV/0!</v>
      </c>
      <c r="AL27" s="49" t="e">
        <f t="shared" si="12"/>
        <v>#DIV/0!</v>
      </c>
      <c r="AM27" s="49">
        <f t="shared" si="13"/>
        <v>0</v>
      </c>
      <c r="AN27" s="51">
        <f t="shared" si="14"/>
        <v>0</v>
      </c>
      <c r="AP27" s="49">
        <f t="shared" si="15"/>
        <v>0</v>
      </c>
      <c r="AQ27" s="49"/>
      <c r="AR27" s="52">
        <f t="shared" si="16"/>
        <v>200</v>
      </c>
      <c r="AS27" s="52">
        <f t="shared" si="17"/>
        <v>0</v>
      </c>
      <c r="AT27" s="52">
        <f t="shared" si="18"/>
        <v>0</v>
      </c>
      <c r="AU27" s="52">
        <f t="shared" si="19"/>
        <v>0</v>
      </c>
      <c r="AV27" s="27">
        <f t="shared" si="20"/>
        <v>0</v>
      </c>
      <c r="AW27" s="27">
        <f t="shared" si="21"/>
        <v>500</v>
      </c>
      <c r="AY27" s="22"/>
      <c r="AZ27" s="27"/>
      <c r="BA27" s="22"/>
      <c r="BB27" s="22"/>
      <c r="BC27" s="22"/>
      <c r="BD27" s="22"/>
    </row>
    <row r="28" spans="2:56" s="26" customFormat="1" x14ac:dyDescent="0.3">
      <c r="B28" s="510"/>
      <c r="C28" s="513"/>
      <c r="D28" s="65" t="str">
        <f>'หมวด 5'!C176</f>
        <v>ตัวชี้วัดของการพัฒนานวัตกรรมที่เกิดจากบุคลากรของหน่วยงาน</v>
      </c>
      <c r="E28" s="65">
        <f>'หมวด 5'!C178</f>
        <v>0</v>
      </c>
      <c r="F28" s="43">
        <f>'หมวด 5'!E181</f>
        <v>0</v>
      </c>
      <c r="G28" s="43">
        <f>'หมวด 5'!G181</f>
        <v>0</v>
      </c>
      <c r="H28" s="43">
        <f>'หมวด 5'!C181</f>
        <v>0</v>
      </c>
      <c r="I28" s="43">
        <f>'หมวด 5'!I181</f>
        <v>0</v>
      </c>
      <c r="J28" s="43">
        <f>'หมวด 5'!K181</f>
        <v>0</v>
      </c>
      <c r="K28" s="43">
        <f>'หมวด 5'!M181</f>
        <v>0</v>
      </c>
      <c r="L28" s="44">
        <f t="shared" ref="L28" si="35">AVERAGE(I28:J28)</f>
        <v>0</v>
      </c>
      <c r="M28" s="45" t="str" cm="1">
        <f t="array" ref="M28">_xlfn.IFNA(_xlfn.SWITCH(F28,$V$1,V28,$W$1,W28),"")</f>
        <v/>
      </c>
      <c r="N28" s="46" t="str">
        <f t="shared" ref="N28:N34" si="36">IF(M28="","",IF(M28="ค่าเป้าหมายไม่ท้าทาย",100,IF(M28&lt;100,200,IF(OR(M28=100,AND(100&lt;M28,M28&lt;104.99)),300,IF(OR(M28=105,AND(105&lt;M28,M28&lt;109.99)),400,IF(OR(M28=110,110&lt;M28),500,"0"))))))</f>
        <v/>
      </c>
      <c r="O28" s="62"/>
      <c r="P28" s="63"/>
      <c r="Q28" s="22"/>
      <c r="R28" s="22"/>
      <c r="S28" s="22"/>
      <c r="V28" s="54" cm="1">
        <f t="array" ref="V28">IF(AP28&gt;G28,"ค่าเป้าหมายไม่ท้าทาย",IF(K28=G28,X28,IF(AND(K28=0,G28&gt;0),Y28,IF(AND(K28&lt;0,G28&gt;0),Z28,IF(AND(K28&gt;0,G28&gt;0),AA28,IF(AND(K28=0,G28&lt;0),AB28,IF(AND(K28&gt;0,G28&lt;0),AC28,IF(AND(K28&lt;0,G28&lt;0),AD28,IF(AND(K28&lt;0,E=0),AE28,"0")))))))))</f>
        <v>100</v>
      </c>
      <c r="W28" s="49" cm="1">
        <f t="array" ref="W28">IF(G28&gt;AP28,"ค่าเป้าหมายไม่ท้าทาย",IF(K28=G28,AF28,IF(AND(K28=0,G28&gt;0),IF(AG28&lt;0,0,AG28),IF(AND(K28=0,G28&lt;0),AH28,IF(AND(K28&lt;0,G28&gt;0),AI28,IF(AND(K28&gt;0,G28&gt;0),AJ28,IF(AND(K28&gt;0,G28&lt;0),AK28,IF(AND(K28&lt;0,G28&lt;0),AL28,IF(AND(I&lt;0,E=0),AM28,IF(AND(I&gt;0,E=0),AN28,"0"))))))))))</f>
        <v>124</v>
      </c>
      <c r="X28" s="50">
        <v>100</v>
      </c>
      <c r="Y28" s="49">
        <v>0</v>
      </c>
      <c r="Z28" s="49" t="e">
        <f t="shared" si="2"/>
        <v>#DIV/0!</v>
      </c>
      <c r="AA28" s="49" t="e">
        <f t="shared" si="3"/>
        <v>#DIV/0!</v>
      </c>
      <c r="AB28" s="49" t="e">
        <f t="shared" si="4"/>
        <v>#DIV/0!</v>
      </c>
      <c r="AC28" s="49">
        <f t="shared" si="5"/>
        <v>0</v>
      </c>
      <c r="AD28" s="49" t="e">
        <f t="shared" si="6"/>
        <v>#DIV/0!</v>
      </c>
      <c r="AE28" s="49">
        <f t="shared" si="7"/>
        <v>0</v>
      </c>
      <c r="AF28" s="50">
        <v>124</v>
      </c>
      <c r="AG28" s="49" t="e">
        <f t="shared" si="8"/>
        <v>#DIV/0!</v>
      </c>
      <c r="AH28" s="49">
        <v>24</v>
      </c>
      <c r="AI28" s="49" t="e">
        <f t="shared" si="9"/>
        <v>#DIV/0!</v>
      </c>
      <c r="AJ28" s="49" t="e">
        <f t="shared" si="10"/>
        <v>#DIV/0!</v>
      </c>
      <c r="AK28" s="49" t="e">
        <f t="shared" si="11"/>
        <v>#DIV/0!</v>
      </c>
      <c r="AL28" s="49" t="e">
        <f t="shared" si="12"/>
        <v>#DIV/0!</v>
      </c>
      <c r="AM28" s="49">
        <f t="shared" si="13"/>
        <v>0</v>
      </c>
      <c r="AN28" s="51">
        <f t="shared" si="14"/>
        <v>0</v>
      </c>
      <c r="AP28" s="49">
        <f t="shared" si="15"/>
        <v>0</v>
      </c>
      <c r="AQ28" s="49"/>
      <c r="AR28" s="52">
        <f t="shared" si="16"/>
        <v>200</v>
      </c>
      <c r="AS28" s="52">
        <f t="shared" si="17"/>
        <v>0</v>
      </c>
      <c r="AT28" s="52">
        <f t="shared" si="18"/>
        <v>0</v>
      </c>
      <c r="AU28" s="52">
        <f t="shared" si="19"/>
        <v>0</v>
      </c>
      <c r="AV28" s="27">
        <f t="shared" si="20"/>
        <v>0</v>
      </c>
      <c r="AW28" s="27">
        <f t="shared" si="21"/>
        <v>500</v>
      </c>
      <c r="AY28" s="22"/>
      <c r="AZ28" s="27"/>
      <c r="BA28" s="22"/>
      <c r="BB28" s="22"/>
      <c r="BC28" s="22"/>
      <c r="BD28" s="22"/>
    </row>
    <row r="29" spans="2:56" s="26" customFormat="1" ht="37.5" x14ac:dyDescent="0.3">
      <c r="B29" s="510"/>
      <c r="C29" s="513"/>
      <c r="D29" s="65" t="str">
        <f>'หมวด 5'!C191</f>
        <v>ตัวชี้วัดของผลการเรียนรู้และผลการพัฒนาบุคลากรของหน่วยงาน 
(โดยพิจารณาไม่ให้คะแนนในกรณี ตัวชี้วัดสะท้อนจำนวนคนเข้าอบรม)</v>
      </c>
      <c r="E29" s="65">
        <f>'หมวด 5'!C193</f>
        <v>0</v>
      </c>
      <c r="F29" s="43">
        <f>'หมวด 5'!E196</f>
        <v>0</v>
      </c>
      <c r="G29" s="43">
        <f>'หมวด 5'!G196</f>
        <v>0</v>
      </c>
      <c r="H29" s="43">
        <f>'หมวด 5'!C196</f>
        <v>0</v>
      </c>
      <c r="I29" s="43">
        <f>'หมวด 5'!I196</f>
        <v>0</v>
      </c>
      <c r="J29" s="43">
        <f>'หมวด 5'!K196</f>
        <v>0</v>
      </c>
      <c r="K29" s="43">
        <f>'หมวด 5'!M196</f>
        <v>0</v>
      </c>
      <c r="L29" s="44">
        <f t="shared" si="33"/>
        <v>0</v>
      </c>
      <c r="M29" s="45" t="str" cm="1">
        <f t="array" ref="M29">_xlfn.IFNA(_xlfn.SWITCH(F29,$V$1,V29,$W$1,W29),"")</f>
        <v/>
      </c>
      <c r="N29" s="46" t="str">
        <f t="shared" si="36"/>
        <v/>
      </c>
      <c r="O29" s="62">
        <v>500</v>
      </c>
      <c r="P29" s="63"/>
      <c r="Q29" s="22"/>
      <c r="R29" s="22"/>
      <c r="S29" s="22"/>
      <c r="V29" s="54" cm="1">
        <f t="array" ref="V29">IF(AP29&gt;G29,"ค่าเป้าหมายไม่ท้าทาย",IF(K29=G29,X29,IF(AND(K29=0,G29&gt;0),Y29,IF(AND(K29&lt;0,G29&gt;0),Z29,IF(AND(K29&gt;0,G29&gt;0),AA29,IF(AND(K29=0,G29&lt;0),AB29,IF(AND(K29&gt;0,G29&lt;0),AC29,IF(AND(K29&lt;0,G29&lt;0),AD29,IF(AND(K29&lt;0,E=0),AE29,"0")))))))))</f>
        <v>100</v>
      </c>
      <c r="W29" s="49" cm="1">
        <f t="array" ref="W29">IF(G29&gt;AP29,"ค่าเป้าหมายไม่ท้าทาย",IF(K29=G29,AF29,IF(AND(K29=0,G29&gt;0),IF(AG29&lt;0,0,AG29),IF(AND(K29=0,G29&lt;0),AH29,IF(AND(K29&lt;0,G29&gt;0),AI29,IF(AND(K29&gt;0,G29&gt;0),AJ29,IF(AND(K29&gt;0,G29&lt;0),AK29,IF(AND(K29&lt;0,G29&lt;0),AL29,IF(AND(I&lt;0,E=0),AM29,IF(AND(I&gt;0,E=0),AN29,"0"))))))))))</f>
        <v>125</v>
      </c>
      <c r="X29" s="50">
        <v>100</v>
      </c>
      <c r="Y29" s="49">
        <v>0</v>
      </c>
      <c r="Z29" s="49" t="e">
        <f t="shared" si="2"/>
        <v>#DIV/0!</v>
      </c>
      <c r="AA29" s="49" t="e">
        <f t="shared" si="3"/>
        <v>#DIV/0!</v>
      </c>
      <c r="AB29" s="49" t="e">
        <f t="shared" si="4"/>
        <v>#DIV/0!</v>
      </c>
      <c r="AC29" s="49">
        <f t="shared" si="5"/>
        <v>0</v>
      </c>
      <c r="AD29" s="49" t="e">
        <f t="shared" si="6"/>
        <v>#DIV/0!</v>
      </c>
      <c r="AE29" s="49">
        <f t="shared" si="7"/>
        <v>0</v>
      </c>
      <c r="AF29" s="50">
        <v>125</v>
      </c>
      <c r="AG29" s="49" t="e">
        <f t="shared" si="8"/>
        <v>#DIV/0!</v>
      </c>
      <c r="AH29" s="49">
        <v>25</v>
      </c>
      <c r="AI29" s="49" t="e">
        <f t="shared" si="9"/>
        <v>#DIV/0!</v>
      </c>
      <c r="AJ29" s="49" t="e">
        <f t="shared" si="10"/>
        <v>#DIV/0!</v>
      </c>
      <c r="AK29" s="49" t="e">
        <f t="shared" si="11"/>
        <v>#DIV/0!</v>
      </c>
      <c r="AL29" s="49" t="e">
        <f t="shared" si="12"/>
        <v>#DIV/0!</v>
      </c>
      <c r="AM29" s="49">
        <f t="shared" si="13"/>
        <v>0</v>
      </c>
      <c r="AN29" s="51">
        <f t="shared" si="14"/>
        <v>0</v>
      </c>
      <c r="AP29" s="49">
        <f t="shared" si="15"/>
        <v>0</v>
      </c>
      <c r="AQ29" s="49"/>
      <c r="AR29" s="52">
        <f t="shared" si="16"/>
        <v>200</v>
      </c>
      <c r="AS29" s="52">
        <f t="shared" si="17"/>
        <v>0</v>
      </c>
      <c r="AT29" s="52">
        <f t="shared" si="18"/>
        <v>0</v>
      </c>
      <c r="AU29" s="52">
        <f t="shared" si="19"/>
        <v>0</v>
      </c>
      <c r="AV29" s="27">
        <f t="shared" si="20"/>
        <v>0</v>
      </c>
      <c r="AW29" s="27">
        <f t="shared" si="21"/>
        <v>500</v>
      </c>
      <c r="AY29" s="22"/>
      <c r="AZ29" s="27"/>
      <c r="BA29" s="22"/>
      <c r="BB29" s="22"/>
      <c r="BC29" s="22"/>
      <c r="BD29" s="22"/>
    </row>
    <row r="30" spans="2:56" s="26" customFormat="1" ht="37.5" x14ac:dyDescent="0.3">
      <c r="B30" s="510"/>
      <c r="C30" s="513"/>
      <c r="D30" s="65" t="str">
        <f>'หมวด 5'!C204</f>
        <v>ตัวชี้วัดของผลการเรียนรู้และผลการพัฒนาบุคลากรของหน่วยงาน 
(โดยพิจารณาไม่ให้คะแนนในกรณี ตัวชี้วัดสะท้อนจำนวนคนเข้าอบรม)</v>
      </c>
      <c r="E30" s="65">
        <f>'หมวด 5'!C206</f>
        <v>0</v>
      </c>
      <c r="F30" s="43">
        <f>'หมวด 5'!E209</f>
        <v>0</v>
      </c>
      <c r="G30" s="43">
        <f>'หมวด 5'!G209</f>
        <v>0</v>
      </c>
      <c r="H30" s="43">
        <f>'หมวด 5'!C209</f>
        <v>0</v>
      </c>
      <c r="I30" s="43">
        <f>'หมวด 5'!I209</f>
        <v>0</v>
      </c>
      <c r="J30" s="43">
        <f>'หมวด 5'!K209</f>
        <v>0</v>
      </c>
      <c r="K30" s="43">
        <f>'หมวด 5'!M209</f>
        <v>0</v>
      </c>
      <c r="L30" s="44">
        <f t="shared" ref="L30" si="37">AVERAGE(I30:J30)</f>
        <v>0</v>
      </c>
      <c r="M30" s="45" t="str" cm="1">
        <f t="array" ref="M30">_xlfn.IFNA(_xlfn.SWITCH(F30,$V$1,V30,$W$1,W30),"")</f>
        <v/>
      </c>
      <c r="N30" s="46" t="str">
        <f t="shared" si="36"/>
        <v/>
      </c>
      <c r="O30" s="62"/>
      <c r="P30" s="63"/>
      <c r="Q30" s="22"/>
      <c r="R30" s="22"/>
      <c r="S30" s="22"/>
      <c r="V30" s="54" cm="1">
        <f t="array" ref="V30">IF(AP30&gt;G30,"ค่าเป้าหมายไม่ท้าทาย",IF(K30=G30,X30,IF(AND(K30=0,G30&gt;0),Y30,IF(AND(K30&lt;0,G30&gt;0),Z30,IF(AND(K30&gt;0,G30&gt;0),AA30,IF(AND(K30=0,G30&lt;0),AB30,IF(AND(K30&gt;0,G30&lt;0),AC30,IF(AND(K30&lt;0,G30&lt;0),AD30,IF(AND(K30&lt;0,E=0),AE30,"0")))))))))</f>
        <v>100</v>
      </c>
      <c r="W30" s="49" cm="1">
        <f t="array" ref="W30">IF(G30&gt;AP30,"ค่าเป้าหมายไม่ท้าทาย",IF(K30=G30,AF30,IF(AND(K30=0,G30&gt;0),IF(AG30&lt;0,0,AG30),IF(AND(K30=0,G30&lt;0),AH30,IF(AND(K30&lt;0,G30&gt;0),AI30,IF(AND(K30&gt;0,G30&gt;0),AJ30,IF(AND(K30&gt;0,G30&lt;0),AK30,IF(AND(K30&lt;0,G30&lt;0),AL30,IF(AND(I&lt;0,E=0),AM30,IF(AND(I&gt;0,E=0),AN30,"0"))))))))))</f>
        <v>126</v>
      </c>
      <c r="X30" s="50">
        <v>100</v>
      </c>
      <c r="Y30" s="49">
        <v>0</v>
      </c>
      <c r="Z30" s="49" t="e">
        <f t="shared" si="2"/>
        <v>#DIV/0!</v>
      </c>
      <c r="AA30" s="49" t="e">
        <f t="shared" si="3"/>
        <v>#DIV/0!</v>
      </c>
      <c r="AB30" s="49" t="e">
        <f t="shared" si="4"/>
        <v>#DIV/0!</v>
      </c>
      <c r="AC30" s="49">
        <f t="shared" si="5"/>
        <v>0</v>
      </c>
      <c r="AD30" s="49" t="e">
        <f t="shared" si="6"/>
        <v>#DIV/0!</v>
      </c>
      <c r="AE30" s="49">
        <f t="shared" si="7"/>
        <v>0</v>
      </c>
      <c r="AF30" s="50">
        <v>126</v>
      </c>
      <c r="AG30" s="49" t="e">
        <f t="shared" si="8"/>
        <v>#DIV/0!</v>
      </c>
      <c r="AH30" s="49">
        <v>26</v>
      </c>
      <c r="AI30" s="49" t="e">
        <f t="shared" si="9"/>
        <v>#DIV/0!</v>
      </c>
      <c r="AJ30" s="49" t="e">
        <f t="shared" si="10"/>
        <v>#DIV/0!</v>
      </c>
      <c r="AK30" s="49" t="e">
        <f t="shared" si="11"/>
        <v>#DIV/0!</v>
      </c>
      <c r="AL30" s="49" t="e">
        <f t="shared" si="12"/>
        <v>#DIV/0!</v>
      </c>
      <c r="AM30" s="49">
        <f t="shared" si="13"/>
        <v>0</v>
      </c>
      <c r="AN30" s="51">
        <f t="shared" si="14"/>
        <v>0</v>
      </c>
      <c r="AP30" s="49">
        <f t="shared" si="15"/>
        <v>0</v>
      </c>
      <c r="AQ30" s="49"/>
      <c r="AR30" s="52">
        <f t="shared" si="16"/>
        <v>200</v>
      </c>
      <c r="AS30" s="52">
        <f t="shared" si="17"/>
        <v>0</v>
      </c>
      <c r="AT30" s="52">
        <f t="shared" si="18"/>
        <v>0</v>
      </c>
      <c r="AU30" s="52">
        <f t="shared" si="19"/>
        <v>0</v>
      </c>
      <c r="AV30" s="27">
        <f t="shared" si="20"/>
        <v>0</v>
      </c>
      <c r="AW30" s="27">
        <f t="shared" si="21"/>
        <v>500</v>
      </c>
      <c r="AY30" s="22"/>
      <c r="AZ30" s="27"/>
      <c r="BA30" s="22"/>
      <c r="BB30" s="22"/>
      <c r="BC30" s="22"/>
      <c r="BD30" s="22"/>
    </row>
    <row r="31" spans="2:56" s="26" customFormat="1" x14ac:dyDescent="0.3">
      <c r="B31" s="510"/>
      <c r="C31" s="513"/>
      <c r="D31" s="65" t="str">
        <f>'หมวด 5'!C219</f>
        <v>ตัวชี้วัดที่แสดงถึงความก้าวหน้าของบุคลากรและความก้าวขึ้นสู่ตำแหน่ง</v>
      </c>
      <c r="E31" s="65">
        <f>'หมวด 5'!C221</f>
        <v>0</v>
      </c>
      <c r="F31" s="43">
        <f>'หมวด 5'!E224</f>
        <v>0</v>
      </c>
      <c r="G31" s="43">
        <f>'หมวด 5'!G224</f>
        <v>0</v>
      </c>
      <c r="H31" s="43">
        <f>'หมวด 5'!C224</f>
        <v>0</v>
      </c>
      <c r="I31" s="43">
        <f>'หมวด 5'!I224</f>
        <v>0</v>
      </c>
      <c r="J31" s="43">
        <f>'หมวด 5'!K224</f>
        <v>0</v>
      </c>
      <c r="K31" s="43">
        <f>'หมวด 5'!M224</f>
        <v>0</v>
      </c>
      <c r="L31" s="44">
        <f t="shared" si="33"/>
        <v>0</v>
      </c>
      <c r="M31" s="45" t="str" cm="1">
        <f t="array" ref="M31">_xlfn.IFNA(_xlfn.SWITCH(F31,$V$1,V31,$W$1,W31),"")</f>
        <v/>
      </c>
      <c r="N31" s="46" t="str">
        <f t="shared" si="36"/>
        <v/>
      </c>
      <c r="O31" s="62">
        <v>300</v>
      </c>
      <c r="P31" s="63"/>
      <c r="Q31" s="22"/>
      <c r="R31" s="22"/>
      <c r="S31" s="22"/>
      <c r="V31" s="54" cm="1">
        <f t="array" ref="V31">IF(AP31&gt;G31,"ค่าเป้าหมายไม่ท้าทาย",IF(K31=G31,X31,IF(AND(K31=0,G31&gt;0),Y31,IF(AND(K31&lt;0,G31&gt;0),Z31,IF(AND(K31&gt;0,G31&gt;0),AA31,IF(AND(K31=0,G31&lt;0),AB31,IF(AND(K31&gt;0,G31&lt;0),AC31,IF(AND(K31&lt;0,G31&lt;0),AD31,IF(AND(K31&lt;0,E=0),AE31,"0")))))))))</f>
        <v>100</v>
      </c>
      <c r="W31" s="49" cm="1">
        <f t="array" ref="W31">IF(G31&gt;AP31,"ค่าเป้าหมายไม่ท้าทาย",IF(K31=G31,AF31,IF(AND(K31=0,G31&gt;0),IF(AG31&lt;0,0,AG31),IF(AND(K31=0,G31&lt;0),AH31,IF(AND(K31&lt;0,G31&gt;0),AI31,IF(AND(K31&gt;0,G31&gt;0),AJ31,IF(AND(K31&gt;0,G31&lt;0),AK31,IF(AND(K31&lt;0,G31&lt;0),AL31,IF(AND(I&lt;0,E=0),AM31,IF(AND(I&gt;0,E=0),AN31,"0"))))))))))</f>
        <v>127</v>
      </c>
      <c r="X31" s="50">
        <v>100</v>
      </c>
      <c r="Y31" s="49">
        <v>0</v>
      </c>
      <c r="Z31" s="49" t="e">
        <f t="shared" si="2"/>
        <v>#DIV/0!</v>
      </c>
      <c r="AA31" s="49" t="e">
        <f t="shared" si="3"/>
        <v>#DIV/0!</v>
      </c>
      <c r="AB31" s="49" t="e">
        <f t="shared" si="4"/>
        <v>#DIV/0!</v>
      </c>
      <c r="AC31" s="49">
        <f t="shared" si="5"/>
        <v>0</v>
      </c>
      <c r="AD31" s="49" t="e">
        <f t="shared" si="6"/>
        <v>#DIV/0!</v>
      </c>
      <c r="AE31" s="49">
        <f t="shared" si="7"/>
        <v>0</v>
      </c>
      <c r="AF31" s="50">
        <v>127</v>
      </c>
      <c r="AG31" s="49" t="e">
        <f t="shared" si="8"/>
        <v>#DIV/0!</v>
      </c>
      <c r="AH31" s="49">
        <v>27</v>
      </c>
      <c r="AI31" s="49" t="e">
        <f t="shared" si="9"/>
        <v>#DIV/0!</v>
      </c>
      <c r="AJ31" s="49" t="e">
        <f t="shared" si="10"/>
        <v>#DIV/0!</v>
      </c>
      <c r="AK31" s="49" t="e">
        <f t="shared" si="11"/>
        <v>#DIV/0!</v>
      </c>
      <c r="AL31" s="49" t="e">
        <f t="shared" si="12"/>
        <v>#DIV/0!</v>
      </c>
      <c r="AM31" s="49">
        <f t="shared" si="13"/>
        <v>0</v>
      </c>
      <c r="AN31" s="51">
        <f t="shared" si="14"/>
        <v>0</v>
      </c>
      <c r="AP31" s="49">
        <f t="shared" si="15"/>
        <v>0</v>
      </c>
      <c r="AQ31" s="49"/>
      <c r="AR31" s="52">
        <f t="shared" si="16"/>
        <v>200</v>
      </c>
      <c r="AS31" s="52">
        <f t="shared" si="17"/>
        <v>0</v>
      </c>
      <c r="AT31" s="52">
        <f t="shared" si="18"/>
        <v>0</v>
      </c>
      <c r="AU31" s="52">
        <f t="shared" si="19"/>
        <v>0</v>
      </c>
      <c r="AV31" s="27">
        <f t="shared" si="20"/>
        <v>0</v>
      </c>
      <c r="AW31" s="27">
        <f t="shared" si="21"/>
        <v>500</v>
      </c>
      <c r="AY31" s="22"/>
      <c r="AZ31" s="27"/>
      <c r="BA31" s="22"/>
      <c r="BB31" s="22"/>
      <c r="BC31" s="22"/>
      <c r="BD31" s="22"/>
    </row>
    <row r="32" spans="2:56" s="26" customFormat="1" x14ac:dyDescent="0.3">
      <c r="B32" s="510"/>
      <c r="C32" s="513"/>
      <c r="D32" s="65" t="str">
        <f>'หมวด 5'!C231</f>
        <v>ตัวชี้วัดที่แสดงถึงความก้าวหน้าของบุคลากรและความก้าวขึ้นสู่ตำแหน่ง</v>
      </c>
      <c r="E32" s="65">
        <f>'หมวด 5'!C233</f>
        <v>0</v>
      </c>
      <c r="F32" s="43">
        <f>'หมวด 5'!E236</f>
        <v>0</v>
      </c>
      <c r="G32" s="43">
        <f>'หมวด 5'!G236</f>
        <v>0</v>
      </c>
      <c r="H32" s="43">
        <f>'หมวด 5'!C236</f>
        <v>0</v>
      </c>
      <c r="I32" s="43">
        <f>'หมวด 5'!I236</f>
        <v>0</v>
      </c>
      <c r="J32" s="43">
        <f>'หมวด 5'!K236</f>
        <v>0</v>
      </c>
      <c r="K32" s="43">
        <f>'หมวด 5'!M236</f>
        <v>0</v>
      </c>
      <c r="L32" s="44">
        <f t="shared" ref="L32" si="38">AVERAGE(I32:J32)</f>
        <v>0</v>
      </c>
      <c r="M32" s="45" t="str" cm="1">
        <f t="array" ref="M32">_xlfn.IFNA(_xlfn.SWITCH(F32,$V$1,V32,$W$1,W32),"")</f>
        <v/>
      </c>
      <c r="N32" s="46" t="str">
        <f t="shared" si="36"/>
        <v/>
      </c>
      <c r="O32" s="62"/>
      <c r="P32" s="63"/>
      <c r="Q32" s="22"/>
      <c r="R32" s="22"/>
      <c r="S32" s="22"/>
      <c r="V32" s="54" cm="1">
        <f t="array" ref="V32">IF(AP32&gt;G32,"ค่าเป้าหมายไม่ท้าทาย",IF(K32=G32,X32,IF(AND(K32=0,G32&gt;0),Y32,IF(AND(K32&lt;0,G32&gt;0),Z32,IF(AND(K32&gt;0,G32&gt;0),AA32,IF(AND(K32=0,G32&lt;0),AB32,IF(AND(K32&gt;0,G32&lt;0),AC32,IF(AND(K32&lt;0,G32&lt;0),AD32,IF(AND(K32&lt;0,E=0),AE32,"0")))))))))</f>
        <v>100</v>
      </c>
      <c r="W32" s="49" cm="1">
        <f t="array" ref="W32">IF(G32&gt;AP32,"ค่าเป้าหมายไม่ท้าทาย",IF(K32=G32,AF32,IF(AND(K32=0,G32&gt;0),IF(AG32&lt;0,0,AG32),IF(AND(K32=0,G32&lt;0),AH32,IF(AND(K32&lt;0,G32&gt;0),AI32,IF(AND(K32&gt;0,G32&gt;0),AJ32,IF(AND(K32&gt;0,G32&lt;0),AK32,IF(AND(K32&lt;0,G32&lt;0),AL32,IF(AND(I&lt;0,E=0),AM32,IF(AND(I&gt;0,E=0),AN32,"0"))))))))))</f>
        <v>128</v>
      </c>
      <c r="X32" s="50">
        <v>100</v>
      </c>
      <c r="Y32" s="49">
        <v>0</v>
      </c>
      <c r="Z32" s="49" t="e">
        <f t="shared" si="2"/>
        <v>#DIV/0!</v>
      </c>
      <c r="AA32" s="49" t="e">
        <f t="shared" si="3"/>
        <v>#DIV/0!</v>
      </c>
      <c r="AB32" s="49" t="e">
        <f t="shared" si="4"/>
        <v>#DIV/0!</v>
      </c>
      <c r="AC32" s="49">
        <f t="shared" si="5"/>
        <v>0</v>
      </c>
      <c r="AD32" s="49" t="e">
        <f t="shared" si="6"/>
        <v>#DIV/0!</v>
      </c>
      <c r="AE32" s="49">
        <f t="shared" si="7"/>
        <v>0</v>
      </c>
      <c r="AF32" s="50">
        <v>128</v>
      </c>
      <c r="AG32" s="49" t="e">
        <f t="shared" si="8"/>
        <v>#DIV/0!</v>
      </c>
      <c r="AH32" s="49">
        <v>28</v>
      </c>
      <c r="AI32" s="49" t="e">
        <f t="shared" si="9"/>
        <v>#DIV/0!</v>
      </c>
      <c r="AJ32" s="49" t="e">
        <f t="shared" si="10"/>
        <v>#DIV/0!</v>
      </c>
      <c r="AK32" s="49" t="e">
        <f t="shared" si="11"/>
        <v>#DIV/0!</v>
      </c>
      <c r="AL32" s="49" t="e">
        <f t="shared" si="12"/>
        <v>#DIV/0!</v>
      </c>
      <c r="AM32" s="49">
        <f t="shared" si="13"/>
        <v>0</v>
      </c>
      <c r="AN32" s="51">
        <f t="shared" si="14"/>
        <v>0</v>
      </c>
      <c r="AP32" s="49">
        <f t="shared" si="15"/>
        <v>0</v>
      </c>
      <c r="AQ32" s="49"/>
      <c r="AR32" s="52">
        <f t="shared" si="16"/>
        <v>200</v>
      </c>
      <c r="AS32" s="52">
        <f t="shared" si="17"/>
        <v>0</v>
      </c>
      <c r="AT32" s="52">
        <f t="shared" si="18"/>
        <v>0</v>
      </c>
      <c r="AU32" s="52">
        <f t="shared" si="19"/>
        <v>0</v>
      </c>
      <c r="AV32" s="27">
        <f t="shared" si="20"/>
        <v>0</v>
      </c>
      <c r="AW32" s="27">
        <f t="shared" si="21"/>
        <v>500</v>
      </c>
      <c r="AY32" s="22"/>
      <c r="AZ32" s="27"/>
      <c r="BA32" s="22"/>
      <c r="BB32" s="22"/>
      <c r="BC32" s="22"/>
      <c r="BD32" s="22"/>
    </row>
    <row r="33" spans="2:56" s="26" customFormat="1" ht="37.5" x14ac:dyDescent="0.3">
      <c r="B33" s="510"/>
      <c r="C33" s="513"/>
      <c r="D33" s="65" t="str">
        <f>'หมวด 5'!C246</f>
        <v>ตัวชี้วัดที่สะท้อนด้านความผูกพันของบุคลากร (พิจารณาในระดับองค์การ)</v>
      </c>
      <c r="E33" s="65">
        <f>'หมวด 5'!C248</f>
        <v>0</v>
      </c>
      <c r="F33" s="43">
        <f>'หมวด 5'!E251</f>
        <v>0</v>
      </c>
      <c r="G33" s="43">
        <f>'หมวด 5'!G251</f>
        <v>0</v>
      </c>
      <c r="H33" s="43">
        <f>'หมวด 5'!C251</f>
        <v>0</v>
      </c>
      <c r="I33" s="43">
        <f>'หมวด 5'!I251</f>
        <v>0</v>
      </c>
      <c r="J33" s="43">
        <f>'หมวด 5'!K251</f>
        <v>0</v>
      </c>
      <c r="K33" s="43">
        <f>'หมวด 5'!M251</f>
        <v>0</v>
      </c>
      <c r="L33" s="44">
        <f t="shared" si="33"/>
        <v>0</v>
      </c>
      <c r="M33" s="45" t="str" cm="1">
        <f t="array" ref="M33">_xlfn.IFNA(_xlfn.SWITCH(F33,$V$1,V33,$W$1,W33),"")</f>
        <v/>
      </c>
      <c r="N33" s="46" t="str">
        <f t="shared" si="36"/>
        <v/>
      </c>
      <c r="O33" s="62">
        <v>500</v>
      </c>
      <c r="P33" s="63"/>
      <c r="Q33" s="22"/>
      <c r="R33" s="22"/>
      <c r="S33" s="22"/>
      <c r="V33" s="54" cm="1">
        <f t="array" ref="V33">IF(AP33&gt;G33,"ค่าเป้าหมายไม่ท้าทาย",IF(K33=G33,X33,IF(AND(K33=0,G33&gt;0),Y33,IF(AND(K33&lt;0,G33&gt;0),Z33,IF(AND(K33&gt;0,G33&gt;0),AA33,IF(AND(K33=0,G33&lt;0),AB33,IF(AND(K33&gt;0,G33&lt;0),AC33,IF(AND(K33&lt;0,G33&lt;0),AD33,IF(AND(K33&lt;0,E=0),AE33,"0")))))))))</f>
        <v>100</v>
      </c>
      <c r="W33" s="49" cm="1">
        <f t="array" ref="W33">IF(G33&gt;AP33,"ค่าเป้าหมายไม่ท้าทาย",IF(K33=G33,AF33,IF(AND(K33=0,G33&gt;0),IF(AG33&lt;0,0,AG33),IF(AND(K33=0,G33&lt;0),AH33,IF(AND(K33&lt;0,G33&gt;0),AI33,IF(AND(K33&gt;0,G33&gt;0),AJ33,IF(AND(K33&gt;0,G33&lt;0),AK33,IF(AND(K33&lt;0,G33&lt;0),AL33,IF(AND(I&lt;0,E=0),AM33,IF(AND(I&gt;0,E=0),AN33,"0"))))))))))</f>
        <v>129</v>
      </c>
      <c r="X33" s="50">
        <v>100</v>
      </c>
      <c r="Y33" s="49">
        <v>0</v>
      </c>
      <c r="Z33" s="49" t="e">
        <f t="shared" si="2"/>
        <v>#DIV/0!</v>
      </c>
      <c r="AA33" s="49" t="e">
        <f t="shared" si="3"/>
        <v>#DIV/0!</v>
      </c>
      <c r="AB33" s="49" t="e">
        <f t="shared" si="4"/>
        <v>#DIV/0!</v>
      </c>
      <c r="AC33" s="49">
        <f t="shared" si="5"/>
        <v>0</v>
      </c>
      <c r="AD33" s="49" t="e">
        <f t="shared" si="6"/>
        <v>#DIV/0!</v>
      </c>
      <c r="AE33" s="49">
        <f t="shared" si="7"/>
        <v>0</v>
      </c>
      <c r="AF33" s="50">
        <v>129</v>
      </c>
      <c r="AG33" s="49" t="e">
        <f t="shared" si="8"/>
        <v>#DIV/0!</v>
      </c>
      <c r="AH33" s="49">
        <v>29</v>
      </c>
      <c r="AI33" s="49" t="e">
        <f t="shared" si="9"/>
        <v>#DIV/0!</v>
      </c>
      <c r="AJ33" s="49" t="e">
        <f t="shared" si="10"/>
        <v>#DIV/0!</v>
      </c>
      <c r="AK33" s="49" t="e">
        <f t="shared" si="11"/>
        <v>#DIV/0!</v>
      </c>
      <c r="AL33" s="49" t="e">
        <f t="shared" si="12"/>
        <v>#DIV/0!</v>
      </c>
      <c r="AM33" s="49">
        <f t="shared" si="13"/>
        <v>0</v>
      </c>
      <c r="AN33" s="51">
        <f t="shared" si="14"/>
        <v>0</v>
      </c>
      <c r="AP33" s="49">
        <f t="shared" si="15"/>
        <v>0</v>
      </c>
      <c r="AQ33" s="49"/>
      <c r="AR33" s="52">
        <f t="shared" si="16"/>
        <v>200</v>
      </c>
      <c r="AS33" s="52">
        <f t="shared" si="17"/>
        <v>0</v>
      </c>
      <c r="AT33" s="52">
        <f t="shared" si="18"/>
        <v>0</v>
      </c>
      <c r="AU33" s="52">
        <f t="shared" si="19"/>
        <v>0</v>
      </c>
      <c r="AV33" s="27">
        <f t="shared" si="20"/>
        <v>0</v>
      </c>
      <c r="AW33" s="27">
        <f t="shared" si="21"/>
        <v>500</v>
      </c>
      <c r="AY33" s="22"/>
      <c r="AZ33" s="27"/>
      <c r="BA33" s="22"/>
      <c r="BB33" s="22"/>
      <c r="BC33" s="22"/>
      <c r="BD33" s="22"/>
    </row>
    <row r="34" spans="2:56" s="26" customFormat="1" ht="37.5" x14ac:dyDescent="0.3">
      <c r="B34" s="511"/>
      <c r="C34" s="514"/>
      <c r="D34" s="65" t="str">
        <f>'หมวด 5'!C259</f>
        <v>ตัวชี้วัดที่สะท้อนด้านความผูกพันของบุคลากร (พิจารณาในระดับองค์การ)</v>
      </c>
      <c r="E34" s="65">
        <f>'หมวด 5'!C261</f>
        <v>0</v>
      </c>
      <c r="F34" s="43">
        <f>'หมวด 5'!E264</f>
        <v>0</v>
      </c>
      <c r="G34" s="43">
        <f>'หมวด 5'!G264</f>
        <v>0</v>
      </c>
      <c r="H34" s="43">
        <f>'หมวด 5'!C264</f>
        <v>0</v>
      </c>
      <c r="I34" s="43">
        <f>'หมวด 5'!I264</f>
        <v>0</v>
      </c>
      <c r="J34" s="43">
        <f>'หมวด 5'!K264</f>
        <v>0</v>
      </c>
      <c r="K34" s="43">
        <f>'หมวด 5'!M264</f>
        <v>0</v>
      </c>
      <c r="L34" s="44">
        <f t="shared" ref="L34" si="39">AVERAGE(I34:J34)</f>
        <v>0</v>
      </c>
      <c r="M34" s="45" t="str" cm="1">
        <f t="array" ref="M34">_xlfn.IFNA(_xlfn.SWITCH(F34,$V$1,V34,$W$1,W34),"")</f>
        <v/>
      </c>
      <c r="N34" s="46" t="str">
        <f t="shared" si="36"/>
        <v/>
      </c>
      <c r="O34" s="62"/>
      <c r="P34" s="63"/>
      <c r="Q34" s="22"/>
      <c r="R34" s="22"/>
      <c r="S34" s="22"/>
      <c r="V34" s="54" cm="1">
        <f t="array" ref="V34">IF(AP34&gt;G34,"ค่าเป้าหมายไม่ท้าทาย",IF(K34=G34,X34,IF(AND(K34=0,G34&gt;0),Y34,IF(AND(K34&lt;0,G34&gt;0),Z34,IF(AND(K34&gt;0,G34&gt;0),AA34,IF(AND(K34=0,G34&lt;0),AB34,IF(AND(K34&gt;0,G34&lt;0),AC34,IF(AND(K34&lt;0,G34&lt;0),AD34,IF(AND(K34&lt;0,E=0),AE34,"0")))))))))</f>
        <v>100</v>
      </c>
      <c r="W34" s="49" cm="1">
        <f t="array" ref="W34">IF(G34&gt;AP34,"ค่าเป้าหมายไม่ท้าทาย",IF(K34=G34,AF34,IF(AND(K34=0,G34&gt;0),IF(AG34&lt;0,0,AG34),IF(AND(K34=0,G34&lt;0),AH34,IF(AND(K34&lt;0,G34&gt;0),AI34,IF(AND(K34&gt;0,G34&gt;0),AJ34,IF(AND(K34&gt;0,G34&lt;0),AK34,IF(AND(K34&lt;0,G34&lt;0),AL34,IF(AND(I&lt;0,E=0),AM34,IF(AND(I&gt;0,E=0),AN34,"0"))))))))))</f>
        <v>130</v>
      </c>
      <c r="X34" s="50">
        <v>100</v>
      </c>
      <c r="Y34" s="49">
        <v>0</v>
      </c>
      <c r="Z34" s="49" t="e">
        <f t="shared" si="2"/>
        <v>#DIV/0!</v>
      </c>
      <c r="AA34" s="49" t="e">
        <f t="shared" si="3"/>
        <v>#DIV/0!</v>
      </c>
      <c r="AB34" s="49" t="e">
        <f t="shared" si="4"/>
        <v>#DIV/0!</v>
      </c>
      <c r="AC34" s="49">
        <f t="shared" si="5"/>
        <v>0</v>
      </c>
      <c r="AD34" s="49" t="e">
        <f t="shared" si="6"/>
        <v>#DIV/0!</v>
      </c>
      <c r="AE34" s="49">
        <f t="shared" si="7"/>
        <v>0</v>
      </c>
      <c r="AF34" s="50">
        <v>130</v>
      </c>
      <c r="AG34" s="49" t="e">
        <f t="shared" si="8"/>
        <v>#DIV/0!</v>
      </c>
      <c r="AH34" s="49">
        <v>30</v>
      </c>
      <c r="AI34" s="49" t="e">
        <f t="shared" si="9"/>
        <v>#DIV/0!</v>
      </c>
      <c r="AJ34" s="49" t="e">
        <f t="shared" si="10"/>
        <v>#DIV/0!</v>
      </c>
      <c r="AK34" s="49" t="e">
        <f t="shared" si="11"/>
        <v>#DIV/0!</v>
      </c>
      <c r="AL34" s="49" t="e">
        <f t="shared" si="12"/>
        <v>#DIV/0!</v>
      </c>
      <c r="AM34" s="49">
        <f t="shared" si="13"/>
        <v>0</v>
      </c>
      <c r="AN34" s="51">
        <f t="shared" si="14"/>
        <v>0</v>
      </c>
      <c r="AP34" s="49">
        <f t="shared" si="15"/>
        <v>0</v>
      </c>
      <c r="AQ34" s="49"/>
      <c r="AR34" s="52">
        <f t="shared" si="16"/>
        <v>200</v>
      </c>
      <c r="AS34" s="52">
        <f t="shared" si="17"/>
        <v>0</v>
      </c>
      <c r="AT34" s="52">
        <f t="shared" si="18"/>
        <v>0</v>
      </c>
      <c r="AU34" s="52">
        <f t="shared" si="19"/>
        <v>0</v>
      </c>
      <c r="AV34" s="27">
        <f t="shared" si="20"/>
        <v>0</v>
      </c>
      <c r="AW34" s="27">
        <f t="shared" si="21"/>
        <v>500</v>
      </c>
      <c r="AY34" s="22"/>
      <c r="AZ34" s="27"/>
      <c r="BA34" s="22"/>
      <c r="BB34" s="22"/>
      <c r="BC34" s="22"/>
      <c r="BD34" s="22"/>
    </row>
    <row r="35" spans="2:56" s="26" customFormat="1" x14ac:dyDescent="0.3">
      <c r="B35" s="496"/>
      <c r="C35" s="496"/>
      <c r="D35" s="496"/>
      <c r="E35" s="55"/>
      <c r="F35" s="55"/>
      <c r="G35" s="56"/>
      <c r="H35" s="56"/>
      <c r="I35" s="56"/>
      <c r="J35" s="57"/>
      <c r="K35" s="495" t="s">
        <v>589</v>
      </c>
      <c r="L35" s="495"/>
      <c r="M35" s="495"/>
      <c r="N35" s="58">
        <f>IFERROR(SUM(N27:N34)/5,"")</f>
        <v>0</v>
      </c>
      <c r="O35" s="58">
        <f>IFERROR(SUM(O27:O34)/5,"")</f>
        <v>340</v>
      </c>
      <c r="P35" s="59"/>
      <c r="Q35" s="22"/>
      <c r="R35" s="22"/>
      <c r="S35" s="22"/>
      <c r="V35" s="54"/>
      <c r="W35" s="49"/>
      <c r="X35" s="50"/>
      <c r="Y35" s="49"/>
      <c r="Z35" s="49"/>
      <c r="AA35" s="49"/>
      <c r="AB35" s="49"/>
      <c r="AC35" s="49"/>
      <c r="AD35" s="49"/>
      <c r="AE35" s="49"/>
      <c r="AF35" s="50"/>
      <c r="AG35" s="49"/>
      <c r="AH35" s="49"/>
      <c r="AI35" s="49"/>
      <c r="AJ35" s="49"/>
      <c r="AK35" s="49"/>
      <c r="AL35" s="49"/>
      <c r="AM35" s="49"/>
      <c r="AN35" s="51"/>
      <c r="AP35" s="49"/>
      <c r="AQ35" s="49"/>
      <c r="AR35" s="52"/>
      <c r="AS35" s="52"/>
      <c r="AT35" s="52"/>
      <c r="AU35" s="52"/>
      <c r="AV35" s="27"/>
      <c r="AW35" s="27"/>
      <c r="AY35" s="22"/>
      <c r="AZ35" s="27"/>
      <c r="BA35" s="22"/>
      <c r="BB35" s="22"/>
      <c r="BC35" s="22"/>
      <c r="BD35" s="22"/>
    </row>
    <row r="36" spans="2:56" s="26" customFormat="1" ht="56.25" x14ac:dyDescent="0.3">
      <c r="B36" s="509">
        <v>7.4</v>
      </c>
      <c r="C36" s="512" t="s">
        <v>590</v>
      </c>
      <c r="D36" s="60" t="str">
        <f>'หมวด 1 '!C217</f>
        <v>ตัวชี้วัดที่แสดงถึงความสำเร็จของการเป็นต้นแบบของหน่วยงานที่ได้รับรางวัลจากหน่วยงานภายนอกที่แสดงถึงความสำเร็จในการปรับปรุงการบริการและการบริหารจัดการองค์การ</v>
      </c>
      <c r="E36" s="60">
        <f>'หมวด 1 '!C219</f>
        <v>0</v>
      </c>
      <c r="F36" s="128">
        <f>'หมวด 1 '!E222</f>
        <v>0</v>
      </c>
      <c r="G36" s="128">
        <f>'หมวด 1 '!G222</f>
        <v>0</v>
      </c>
      <c r="H36" s="128">
        <f>'หมวด 1 '!C222</f>
        <v>0</v>
      </c>
      <c r="I36" s="128">
        <f>'หมวด 1 '!I222</f>
        <v>0</v>
      </c>
      <c r="J36" s="128">
        <f>'หมวด 1 '!K222</f>
        <v>0</v>
      </c>
      <c r="K36" s="128">
        <f>'หมวด 1 '!M222</f>
        <v>0</v>
      </c>
      <c r="L36" s="61">
        <f t="shared" ref="L36:L44" si="40">AVERAGE(I36:J36)</f>
        <v>0</v>
      </c>
      <c r="M36" s="45" t="str" cm="1">
        <f t="array" ref="M36">_xlfn.IFNA(_xlfn.SWITCH(F36,$V$1,V36,$W$1,W36),"")</f>
        <v/>
      </c>
      <c r="N36" s="46" t="str">
        <f t="shared" ref="N36" si="41">IF(M36="","",IF(M36="ค่าเป้าหมายไม่ท้าทาย",100,IF(M36&lt;100,200,IF(OR(M36=100,AND(100&lt;M36,M36&lt;104.99)),300,IF(OR(M36=105,AND(105&lt;M36,M36&lt;109.99)),400,IF(OR(M36=110,110&lt;M36),500,"0"))))))</f>
        <v/>
      </c>
      <c r="O36" s="62">
        <v>500</v>
      </c>
      <c r="P36" s="63"/>
      <c r="Q36" s="22"/>
      <c r="R36" s="22"/>
      <c r="S36" s="22"/>
      <c r="V36" s="54" cm="1">
        <f t="array" ref="V36">IF(AP36&gt;G36,"ค่าเป้าหมายไม่ท้าทาย",IF(K36=G36,X36,IF(AND(K36=0,G36&gt;0),Y36,IF(AND(K36&lt;0,G36&gt;0),Z36,IF(AND(K36&gt;0,G36&gt;0),AA36,IF(AND(K36=0,G36&lt;0),AB36,IF(AND(K36&gt;0,G36&lt;0),AC36,IF(AND(K36&lt;0,G36&lt;0),AD36,IF(AND(K36&lt;0,E=0),AE36,"0")))))))))</f>
        <v>100</v>
      </c>
      <c r="W36" s="49" cm="1">
        <f t="array" ref="W36">IF(G36&gt;AP36,"ค่าเป้าหมายไม่ท้าทาย",IF(K36=G36,AF36,IF(AND(K36=0,G36&gt;0),IF(AG36&lt;0,0,AG36),IF(AND(K36=0,G36&lt;0),AH36,IF(AND(K36&lt;0,G36&gt;0),AI36,IF(AND(K36&gt;0,G36&gt;0),AJ36,IF(AND(K36&gt;0,G36&lt;0),AK36,IF(AND(K36&lt;0,G36&lt;0),AL36,IF(AND(I&lt;0,E=0),AM36,IF(AND(I&gt;0,E=0),AN36,"0"))))))))))</f>
        <v>132</v>
      </c>
      <c r="X36" s="50">
        <v>100</v>
      </c>
      <c r="Y36" s="49">
        <v>0</v>
      </c>
      <c r="Z36" s="49" t="e">
        <f t="shared" si="2"/>
        <v>#DIV/0!</v>
      </c>
      <c r="AA36" s="49" t="e">
        <f t="shared" si="3"/>
        <v>#DIV/0!</v>
      </c>
      <c r="AB36" s="49" t="e">
        <f t="shared" si="4"/>
        <v>#DIV/0!</v>
      </c>
      <c r="AC36" s="49">
        <f t="shared" si="5"/>
        <v>0</v>
      </c>
      <c r="AD36" s="49" t="e">
        <f t="shared" si="6"/>
        <v>#DIV/0!</v>
      </c>
      <c r="AE36" s="49">
        <f t="shared" si="7"/>
        <v>0</v>
      </c>
      <c r="AF36" s="50">
        <v>132</v>
      </c>
      <c r="AG36" s="49" t="e">
        <f t="shared" si="8"/>
        <v>#DIV/0!</v>
      </c>
      <c r="AH36" s="49">
        <v>32</v>
      </c>
      <c r="AI36" s="49" t="e">
        <f t="shared" si="9"/>
        <v>#DIV/0!</v>
      </c>
      <c r="AJ36" s="49" t="e">
        <f t="shared" si="10"/>
        <v>#DIV/0!</v>
      </c>
      <c r="AK36" s="49" t="e">
        <f t="shared" si="11"/>
        <v>#DIV/0!</v>
      </c>
      <c r="AL36" s="49" t="e">
        <f t="shared" si="12"/>
        <v>#DIV/0!</v>
      </c>
      <c r="AM36" s="49">
        <f t="shared" si="13"/>
        <v>0</v>
      </c>
      <c r="AN36" s="51">
        <f t="shared" si="14"/>
        <v>0</v>
      </c>
      <c r="AP36" s="49">
        <f t="shared" si="15"/>
        <v>0</v>
      </c>
      <c r="AQ36" s="49"/>
      <c r="AR36" s="52">
        <f t="shared" si="16"/>
        <v>200</v>
      </c>
      <c r="AS36" s="52">
        <f t="shared" si="17"/>
        <v>0</v>
      </c>
      <c r="AT36" s="52">
        <f t="shared" si="18"/>
        <v>0</v>
      </c>
      <c r="AU36" s="52">
        <f t="shared" si="19"/>
        <v>0</v>
      </c>
      <c r="AV36" s="27">
        <f t="shared" si="20"/>
        <v>0</v>
      </c>
      <c r="AW36" s="27">
        <f t="shared" si="21"/>
        <v>500</v>
      </c>
      <c r="AY36" s="22"/>
      <c r="AZ36" s="27"/>
      <c r="BA36" s="22"/>
      <c r="BB36" s="22"/>
      <c r="BC36" s="22"/>
      <c r="BD36" s="22"/>
    </row>
    <row r="37" spans="2:56" s="26" customFormat="1" ht="56.25" x14ac:dyDescent="0.3">
      <c r="B37" s="510"/>
      <c r="C37" s="513"/>
      <c r="D37" s="60" t="str">
        <f>'หมวด 1 '!C230</f>
        <v>ตัวชี้วัดที่แสดงถึงความสำเร็จของการเป็นต้นแบบของหน่วยงานที่ได้รับรางวัลจากหน่วยงานภายนอกที่แสดงถึงความสำเร็จในการปรับปรุงการบริการและการบริหารจัดการองค์การ</v>
      </c>
      <c r="E37" s="60">
        <f>'หมวด 1 '!C232</f>
        <v>0</v>
      </c>
      <c r="F37" s="128">
        <f>'หมวด 1 '!E235</f>
        <v>0</v>
      </c>
      <c r="G37" s="128">
        <f>'หมวด 1 '!G235</f>
        <v>0</v>
      </c>
      <c r="H37" s="128">
        <f>'หมวด 1 '!C235</f>
        <v>0</v>
      </c>
      <c r="I37" s="128">
        <f>'หมวด 1 '!I235</f>
        <v>0</v>
      </c>
      <c r="J37" s="128">
        <f>'หมวด 1 '!K235</f>
        <v>0</v>
      </c>
      <c r="K37" s="128">
        <f>'หมวด 1 '!M235</f>
        <v>0</v>
      </c>
      <c r="L37" s="61">
        <f t="shared" ref="L37" si="42">AVERAGE(I37:J37)</f>
        <v>0</v>
      </c>
      <c r="M37" s="45" t="str" cm="1">
        <f t="array" ref="M37">_xlfn.IFNA(_xlfn.SWITCH(F37,$V$1,V37,$W$1,W37),"")</f>
        <v/>
      </c>
      <c r="N37" s="46" t="str">
        <f t="shared" ref="N37:N45" si="43">IF(M37="","",IF(M37="ค่าเป้าหมายไม่ท้าทาย",100,IF(M37&lt;100,200,IF(OR(M37=100,AND(100&lt;M37,M37&lt;104.99)),300,IF(OR(M37=105,AND(105&lt;M37,M37&lt;109.99)),400,IF(OR(M37=110,110&lt;M37),500,"0"))))))</f>
        <v/>
      </c>
      <c r="O37" s="62"/>
      <c r="P37" s="63"/>
      <c r="Q37" s="22"/>
      <c r="R37" s="22"/>
      <c r="S37" s="22"/>
      <c r="V37" s="54" cm="1">
        <f t="array" ref="V37">IF(AP37&gt;G37,"ค่าเป้าหมายไม่ท้าทาย",IF(K37=G37,X37,IF(AND(K37=0,G37&gt;0),Y37,IF(AND(K37&lt;0,G37&gt;0),Z37,IF(AND(K37&gt;0,G37&gt;0),AA37,IF(AND(K37=0,G37&lt;0),AB37,IF(AND(K37&gt;0,G37&lt;0),AC37,IF(AND(K37&lt;0,G37&lt;0),AD37,IF(AND(K37&lt;0,E=0),AE37,"0")))))))))</f>
        <v>100</v>
      </c>
      <c r="W37" s="49" cm="1">
        <f t="array" ref="W37">IF(G37&gt;AP37,"ค่าเป้าหมายไม่ท้าทาย",IF(K37=G37,AF37,IF(AND(K37=0,G37&gt;0),IF(AG37&lt;0,0,AG37),IF(AND(K37=0,G37&lt;0),AH37,IF(AND(K37&lt;0,G37&gt;0),AI37,IF(AND(K37&gt;0,G37&gt;0),AJ37,IF(AND(K37&gt;0,G37&lt;0),AK37,IF(AND(K37&lt;0,G37&lt;0),AL37,IF(AND(I&lt;0,E=0),AM37,IF(AND(I&gt;0,E=0),AN37,"0"))))))))))</f>
        <v>133</v>
      </c>
      <c r="X37" s="50">
        <v>100</v>
      </c>
      <c r="Y37" s="49">
        <v>0</v>
      </c>
      <c r="Z37" s="49" t="e">
        <f t="shared" si="2"/>
        <v>#DIV/0!</v>
      </c>
      <c r="AA37" s="49" t="e">
        <f t="shared" si="3"/>
        <v>#DIV/0!</v>
      </c>
      <c r="AB37" s="49" t="e">
        <f t="shared" si="4"/>
        <v>#DIV/0!</v>
      </c>
      <c r="AC37" s="49">
        <f t="shared" si="5"/>
        <v>0</v>
      </c>
      <c r="AD37" s="49" t="e">
        <f t="shared" si="6"/>
        <v>#DIV/0!</v>
      </c>
      <c r="AE37" s="49">
        <f t="shared" si="7"/>
        <v>0</v>
      </c>
      <c r="AF37" s="50">
        <v>133</v>
      </c>
      <c r="AG37" s="49" t="e">
        <f t="shared" si="8"/>
        <v>#DIV/0!</v>
      </c>
      <c r="AH37" s="49">
        <v>33</v>
      </c>
      <c r="AI37" s="49" t="e">
        <f t="shared" si="9"/>
        <v>#DIV/0!</v>
      </c>
      <c r="AJ37" s="49" t="e">
        <f t="shared" si="10"/>
        <v>#DIV/0!</v>
      </c>
      <c r="AK37" s="49" t="e">
        <f t="shared" si="11"/>
        <v>#DIV/0!</v>
      </c>
      <c r="AL37" s="49" t="e">
        <f t="shared" si="12"/>
        <v>#DIV/0!</v>
      </c>
      <c r="AM37" s="49">
        <f t="shared" si="13"/>
        <v>0</v>
      </c>
      <c r="AN37" s="51">
        <f t="shared" si="14"/>
        <v>0</v>
      </c>
      <c r="AP37" s="49">
        <f t="shared" si="15"/>
        <v>0</v>
      </c>
      <c r="AQ37" s="49"/>
      <c r="AR37" s="52">
        <f t="shared" si="16"/>
        <v>200</v>
      </c>
      <c r="AS37" s="52">
        <f t="shared" si="17"/>
        <v>0</v>
      </c>
      <c r="AT37" s="52">
        <f t="shared" si="18"/>
        <v>0</v>
      </c>
      <c r="AU37" s="52">
        <f t="shared" si="19"/>
        <v>0</v>
      </c>
      <c r="AV37" s="27">
        <f t="shared" si="20"/>
        <v>0</v>
      </c>
      <c r="AW37" s="27">
        <f t="shared" si="21"/>
        <v>500</v>
      </c>
      <c r="AY37" s="22"/>
      <c r="AZ37" s="27"/>
      <c r="BA37" s="22"/>
      <c r="BB37" s="22"/>
      <c r="BC37" s="22"/>
      <c r="BD37" s="22"/>
    </row>
    <row r="38" spans="2:56" s="26" customFormat="1" ht="37.5" x14ac:dyDescent="0.3">
      <c r="B38" s="510"/>
      <c r="C38" s="513"/>
      <c r="D38" s="60" t="str">
        <f>'หมวด 4'!C169</f>
        <v>ตัวชี้วัดที่แสดงถึงความสำเร็จของการเป็นต้นแบบของหน่วยงานที่เป็น Best practice และไปขยายผลในองค์การ/นอกองค์การ</v>
      </c>
      <c r="E38" s="60">
        <f>'หมวด 4'!C171</f>
        <v>0</v>
      </c>
      <c r="F38" s="128">
        <f>'หมวด 4'!E174</f>
        <v>0</v>
      </c>
      <c r="G38" s="128">
        <f>'หมวด 4'!G174</f>
        <v>0</v>
      </c>
      <c r="H38" s="128">
        <f>'หมวด 4'!C174</f>
        <v>0</v>
      </c>
      <c r="I38" s="128">
        <f>'หมวด 4'!I174</f>
        <v>0</v>
      </c>
      <c r="J38" s="128">
        <f>'หมวด 4'!K174</f>
        <v>0</v>
      </c>
      <c r="K38" s="128">
        <f>'หมวด 4'!M174</f>
        <v>0</v>
      </c>
      <c r="L38" s="61">
        <f t="shared" si="40"/>
        <v>0</v>
      </c>
      <c r="M38" s="45" t="str" cm="1">
        <f t="array" ref="M38">_xlfn.IFNA(_xlfn.SWITCH(F38,$V$1,V38,$W$1,W38),"")</f>
        <v/>
      </c>
      <c r="N38" s="46" t="str">
        <f t="shared" si="43"/>
        <v/>
      </c>
      <c r="O38" s="62">
        <v>500</v>
      </c>
      <c r="P38" s="63"/>
      <c r="Q38" s="22"/>
      <c r="R38" s="22"/>
      <c r="S38" s="22"/>
      <c r="V38" s="54" cm="1">
        <f t="array" ref="V38">IF(AP38&gt;G38,"ค่าเป้าหมายไม่ท้าทาย",IF(K38=G38,X38,IF(AND(K38=0,G38&gt;0),Y38,IF(AND(K38&lt;0,G38&gt;0),Z38,IF(AND(K38&gt;0,G38&gt;0),AA38,IF(AND(K38=0,G38&lt;0),AB38,IF(AND(K38&gt;0,G38&lt;0),AC38,IF(AND(K38&lt;0,G38&lt;0),AD38,IF(AND(K38&lt;0,E=0),AE38,"0")))))))))</f>
        <v>100</v>
      </c>
      <c r="W38" s="49" cm="1">
        <f t="array" ref="W38">IF(G38&gt;AP38,"ค่าเป้าหมายไม่ท้าทาย",IF(K38=G38,AF38,IF(AND(K38=0,G38&gt;0),IF(AG38&lt;0,0,AG38),IF(AND(K38=0,G38&lt;0),AH38,IF(AND(K38&lt;0,G38&gt;0),AI38,IF(AND(K38&gt;0,G38&gt;0),AJ38,IF(AND(K38&gt;0,G38&lt;0),AK38,IF(AND(K38&lt;0,G38&lt;0),AL38,IF(AND(I&lt;0,E=0),AM38,IF(AND(I&gt;0,E=0),AN38,"0"))))))))))</f>
        <v>134</v>
      </c>
      <c r="X38" s="50">
        <v>100</v>
      </c>
      <c r="Y38" s="49">
        <v>0</v>
      </c>
      <c r="Z38" s="49" t="e">
        <f t="shared" si="2"/>
        <v>#DIV/0!</v>
      </c>
      <c r="AA38" s="49" t="e">
        <f t="shared" si="3"/>
        <v>#DIV/0!</v>
      </c>
      <c r="AB38" s="49" t="e">
        <f t="shared" si="4"/>
        <v>#DIV/0!</v>
      </c>
      <c r="AC38" s="49">
        <f t="shared" si="5"/>
        <v>0</v>
      </c>
      <c r="AD38" s="49" t="e">
        <f t="shared" si="6"/>
        <v>#DIV/0!</v>
      </c>
      <c r="AE38" s="49">
        <f t="shared" si="7"/>
        <v>0</v>
      </c>
      <c r="AF38" s="50">
        <v>134</v>
      </c>
      <c r="AG38" s="49" t="e">
        <f t="shared" si="8"/>
        <v>#DIV/0!</v>
      </c>
      <c r="AH38" s="49">
        <v>34</v>
      </c>
      <c r="AI38" s="49" t="e">
        <f t="shared" si="9"/>
        <v>#DIV/0!</v>
      </c>
      <c r="AJ38" s="49" t="e">
        <f t="shared" si="10"/>
        <v>#DIV/0!</v>
      </c>
      <c r="AK38" s="49" t="e">
        <f t="shared" si="11"/>
        <v>#DIV/0!</v>
      </c>
      <c r="AL38" s="49" t="e">
        <f t="shared" si="12"/>
        <v>#DIV/0!</v>
      </c>
      <c r="AM38" s="49">
        <f t="shared" si="13"/>
        <v>0</v>
      </c>
      <c r="AN38" s="51">
        <f t="shared" si="14"/>
        <v>0</v>
      </c>
      <c r="AP38" s="49">
        <f t="shared" si="15"/>
        <v>0</v>
      </c>
      <c r="AQ38" s="49"/>
      <c r="AR38" s="52">
        <f t="shared" si="16"/>
        <v>200</v>
      </c>
      <c r="AS38" s="52">
        <f t="shared" si="17"/>
        <v>0</v>
      </c>
      <c r="AT38" s="52">
        <f t="shared" si="18"/>
        <v>0</v>
      </c>
      <c r="AU38" s="52">
        <f t="shared" si="19"/>
        <v>0</v>
      </c>
      <c r="AV38" s="27">
        <f t="shared" si="20"/>
        <v>0</v>
      </c>
      <c r="AW38" s="27">
        <f t="shared" si="21"/>
        <v>500</v>
      </c>
      <c r="AY38" s="22"/>
      <c r="AZ38" s="27"/>
      <c r="BA38" s="22"/>
      <c r="BB38" s="22"/>
      <c r="BC38" s="22"/>
      <c r="BD38" s="22"/>
    </row>
    <row r="39" spans="2:56" s="26" customFormat="1" ht="37.5" x14ac:dyDescent="0.3">
      <c r="B39" s="510"/>
      <c r="C39" s="513"/>
      <c r="D39" s="60" t="str">
        <f>'หมวด 4'!C182</f>
        <v>ตัวชี้วัดที่แสดงถึงความสำเร็จของการเป็นต้นแบบของหน่วยงานที่เป็น Best practice และไปขยายผลในองค์การ/นอกองค์การ</v>
      </c>
      <c r="E39" s="60">
        <f>'หมวด 4'!C184</f>
        <v>0</v>
      </c>
      <c r="F39" s="128">
        <f>'หมวด 4'!E187</f>
        <v>0</v>
      </c>
      <c r="G39" s="128">
        <f>'หมวด 4'!G187</f>
        <v>0</v>
      </c>
      <c r="H39" s="128">
        <f>'หมวด 4'!C187</f>
        <v>0</v>
      </c>
      <c r="I39" s="128">
        <f>'หมวด 4'!I187</f>
        <v>0</v>
      </c>
      <c r="J39" s="128">
        <f>'หมวด 4'!K187</f>
        <v>0</v>
      </c>
      <c r="K39" s="128">
        <f>'หมวด 4'!M187</f>
        <v>0</v>
      </c>
      <c r="L39" s="61">
        <f t="shared" ref="L39" si="44">AVERAGE(I39:J39)</f>
        <v>0</v>
      </c>
      <c r="M39" s="45" t="str" cm="1">
        <f t="array" ref="M39">_xlfn.IFNA(_xlfn.SWITCH(F39,$V$1,V39,$W$1,W39),"")</f>
        <v/>
      </c>
      <c r="N39" s="46" t="str">
        <f t="shared" si="43"/>
        <v/>
      </c>
      <c r="O39" s="62"/>
      <c r="P39" s="63"/>
      <c r="Q39" s="22"/>
      <c r="R39" s="22"/>
      <c r="S39" s="22"/>
      <c r="V39" s="54" cm="1">
        <f t="array" ref="V39">IF(AP39&gt;G39,"ค่าเป้าหมายไม่ท้าทาย",IF(K39=G39,X39,IF(AND(K39=0,G39&gt;0),Y39,IF(AND(K39&lt;0,G39&gt;0),Z39,IF(AND(K39&gt;0,G39&gt;0),AA39,IF(AND(K39=0,G39&lt;0),AB39,IF(AND(K39&gt;0,G39&lt;0),AC39,IF(AND(K39&lt;0,G39&lt;0),AD39,IF(AND(K39&lt;0,E=0),AE39,"0")))))))))</f>
        <v>100</v>
      </c>
      <c r="W39" s="49" cm="1">
        <f t="array" ref="W39">IF(G39&gt;AP39,"ค่าเป้าหมายไม่ท้าทาย",IF(K39=G39,AF39,IF(AND(K39=0,G39&gt;0),IF(AG39&lt;0,0,AG39),IF(AND(K39=0,G39&lt;0),AH39,IF(AND(K39&lt;0,G39&gt;0),AI39,IF(AND(K39&gt;0,G39&gt;0),AJ39,IF(AND(K39&gt;0,G39&lt;0),AK39,IF(AND(K39&lt;0,G39&lt;0),AL39,IF(AND(I&lt;0,E=0),AM39,IF(AND(I&gt;0,E=0),AN39,"0"))))))))))</f>
        <v>135</v>
      </c>
      <c r="X39" s="50">
        <v>100</v>
      </c>
      <c r="Y39" s="49">
        <v>0</v>
      </c>
      <c r="Z39" s="49" t="e">
        <f t="shared" si="2"/>
        <v>#DIV/0!</v>
      </c>
      <c r="AA39" s="49" t="e">
        <f t="shared" si="3"/>
        <v>#DIV/0!</v>
      </c>
      <c r="AB39" s="49" t="e">
        <f t="shared" si="4"/>
        <v>#DIV/0!</v>
      </c>
      <c r="AC39" s="49">
        <f t="shared" si="5"/>
        <v>0</v>
      </c>
      <c r="AD39" s="49" t="e">
        <f t="shared" si="6"/>
        <v>#DIV/0!</v>
      </c>
      <c r="AE39" s="49">
        <f t="shared" si="7"/>
        <v>0</v>
      </c>
      <c r="AF39" s="50">
        <v>135</v>
      </c>
      <c r="AG39" s="49" t="e">
        <f t="shared" si="8"/>
        <v>#DIV/0!</v>
      </c>
      <c r="AH39" s="49">
        <v>35</v>
      </c>
      <c r="AI39" s="49" t="e">
        <f t="shared" si="9"/>
        <v>#DIV/0!</v>
      </c>
      <c r="AJ39" s="49" t="e">
        <f t="shared" si="10"/>
        <v>#DIV/0!</v>
      </c>
      <c r="AK39" s="49" t="e">
        <f t="shared" si="11"/>
        <v>#DIV/0!</v>
      </c>
      <c r="AL39" s="49" t="e">
        <f t="shared" si="12"/>
        <v>#DIV/0!</v>
      </c>
      <c r="AM39" s="49">
        <f t="shared" si="13"/>
        <v>0</v>
      </c>
      <c r="AN39" s="51">
        <f t="shared" si="14"/>
        <v>0</v>
      </c>
      <c r="AP39" s="49">
        <f t="shared" si="15"/>
        <v>0</v>
      </c>
      <c r="AQ39" s="49"/>
      <c r="AR39" s="52">
        <f t="shared" si="16"/>
        <v>200</v>
      </c>
      <c r="AS39" s="52">
        <f t="shared" si="17"/>
        <v>0</v>
      </c>
      <c r="AT39" s="52">
        <f t="shared" si="18"/>
        <v>0</v>
      </c>
      <c r="AU39" s="52">
        <f t="shared" si="19"/>
        <v>0</v>
      </c>
      <c r="AV39" s="27">
        <f t="shared" si="20"/>
        <v>0</v>
      </c>
      <c r="AW39" s="27">
        <f t="shared" si="21"/>
        <v>500</v>
      </c>
      <c r="AY39" s="22"/>
      <c r="AZ39" s="27"/>
      <c r="BA39" s="22"/>
      <c r="BB39" s="22"/>
      <c r="BC39" s="22"/>
      <c r="BD39" s="22"/>
    </row>
    <row r="40" spans="2:56" s="26" customFormat="1" ht="93.75" x14ac:dyDescent="0.3">
      <c r="B40" s="510"/>
      <c r="C40" s="513"/>
      <c r="D40" s="60" t="str">
        <f>'หมวด 1 '!C245</f>
        <v>ตัวชี้วัดที่แสดงถึงความสำเร็จของการเป็นต้นแบบของหน่วยงาน (ได้แก่ 
- รางวัลระดับกรม เป็นรางวัลที่ส่วนราชการระดับกรมมอบให้ส่วนราชการย่อยในสังกัด
- รางวัลระดับกระทรวง เป็นรางวัลที่มอบให้กับส่วนราชการระดับกรม/หน่วยงานในสังกัด)</v>
      </c>
      <c r="E40" s="60">
        <f>'หมวด 1 '!C247</f>
        <v>0</v>
      </c>
      <c r="F40" s="128">
        <f>'หมวด 1 '!E250</f>
        <v>0</v>
      </c>
      <c r="G40" s="128">
        <f>'หมวด 1 '!G250</f>
        <v>0</v>
      </c>
      <c r="H40" s="128">
        <f>'หมวด 1 '!C250</f>
        <v>0</v>
      </c>
      <c r="I40" s="128">
        <f>'หมวด 1 '!I250</f>
        <v>0</v>
      </c>
      <c r="J40" s="128">
        <f>'หมวด 1 '!K250</f>
        <v>0</v>
      </c>
      <c r="K40" s="128">
        <f>'หมวด 1 '!M250</f>
        <v>0</v>
      </c>
      <c r="L40" s="61">
        <f t="shared" si="40"/>
        <v>0</v>
      </c>
      <c r="M40" s="45" t="str" cm="1">
        <f t="array" ref="M40">_xlfn.IFNA(_xlfn.SWITCH(F40,$V$1,V40,$W$1,W40),"")</f>
        <v/>
      </c>
      <c r="N40" s="46" t="str">
        <f t="shared" si="43"/>
        <v/>
      </c>
      <c r="O40" s="62">
        <v>300</v>
      </c>
      <c r="P40" s="63"/>
      <c r="Q40" s="22"/>
      <c r="R40" s="22"/>
      <c r="S40" s="22"/>
      <c r="V40" s="54" cm="1">
        <f t="array" ref="V40">IF(AP40&gt;G40,"ค่าเป้าหมายไม่ท้าทาย",IF(K40=G40,X40,IF(AND(K40=0,G40&gt;0),Y40,IF(AND(K40&lt;0,G40&gt;0),Z40,IF(AND(K40&gt;0,G40&gt;0),AA40,IF(AND(K40=0,G40&lt;0),AB40,IF(AND(K40&gt;0,G40&lt;0),AC40,IF(AND(K40&lt;0,G40&lt;0),AD40,IF(AND(K40&lt;0,E=0),AE40,"0")))))))))</f>
        <v>100</v>
      </c>
      <c r="W40" s="49" cm="1">
        <f t="array" ref="W40">IF(G40&gt;AP40,"ค่าเป้าหมายไม่ท้าทาย",IF(K40=G40,AF40,IF(AND(K40=0,G40&gt;0),IF(AG40&lt;0,0,AG40),IF(AND(K40=0,G40&lt;0),AH40,IF(AND(K40&lt;0,G40&gt;0),AI40,IF(AND(K40&gt;0,G40&gt;0),AJ40,IF(AND(K40&gt;0,G40&lt;0),AK40,IF(AND(K40&lt;0,G40&lt;0),AL40,IF(AND(I&lt;0,E=0),AM40,IF(AND(I&gt;0,E=0),AN40,"0"))))))))))</f>
        <v>136</v>
      </c>
      <c r="X40" s="50">
        <v>100</v>
      </c>
      <c r="Y40" s="49">
        <v>0</v>
      </c>
      <c r="Z40" s="49" t="e">
        <f t="shared" si="2"/>
        <v>#DIV/0!</v>
      </c>
      <c r="AA40" s="49" t="e">
        <f t="shared" si="3"/>
        <v>#DIV/0!</v>
      </c>
      <c r="AB40" s="49" t="e">
        <f t="shared" si="4"/>
        <v>#DIV/0!</v>
      </c>
      <c r="AC40" s="49">
        <f t="shared" si="5"/>
        <v>0</v>
      </c>
      <c r="AD40" s="49" t="e">
        <f t="shared" si="6"/>
        <v>#DIV/0!</v>
      </c>
      <c r="AE40" s="49">
        <f t="shared" si="7"/>
        <v>0</v>
      </c>
      <c r="AF40" s="50">
        <v>136</v>
      </c>
      <c r="AG40" s="49" t="e">
        <f t="shared" si="8"/>
        <v>#DIV/0!</v>
      </c>
      <c r="AH40" s="49">
        <v>36</v>
      </c>
      <c r="AI40" s="49" t="e">
        <f t="shared" si="9"/>
        <v>#DIV/0!</v>
      </c>
      <c r="AJ40" s="49" t="e">
        <f t="shared" si="10"/>
        <v>#DIV/0!</v>
      </c>
      <c r="AK40" s="49" t="e">
        <f t="shared" si="11"/>
        <v>#DIV/0!</v>
      </c>
      <c r="AL40" s="49" t="e">
        <f t="shared" si="12"/>
        <v>#DIV/0!</v>
      </c>
      <c r="AM40" s="49">
        <f t="shared" si="13"/>
        <v>0</v>
      </c>
      <c r="AN40" s="51">
        <f t="shared" si="14"/>
        <v>0</v>
      </c>
      <c r="AP40" s="49">
        <f t="shared" si="15"/>
        <v>0</v>
      </c>
      <c r="AQ40" s="49"/>
      <c r="AR40" s="52">
        <f t="shared" si="16"/>
        <v>200</v>
      </c>
      <c r="AS40" s="52">
        <f t="shared" si="17"/>
        <v>0</v>
      </c>
      <c r="AT40" s="52">
        <f t="shared" si="18"/>
        <v>0</v>
      </c>
      <c r="AU40" s="52">
        <f t="shared" si="19"/>
        <v>0</v>
      </c>
      <c r="AV40" s="27">
        <f t="shared" si="20"/>
        <v>0</v>
      </c>
      <c r="AW40" s="27">
        <f t="shared" si="21"/>
        <v>500</v>
      </c>
      <c r="AY40" s="22"/>
      <c r="AZ40" s="27"/>
      <c r="BA40" s="22"/>
      <c r="BB40" s="22"/>
      <c r="BC40" s="22"/>
      <c r="BD40" s="22"/>
    </row>
    <row r="41" spans="2:56" s="26" customFormat="1" ht="93.75" x14ac:dyDescent="0.3">
      <c r="B41" s="510"/>
      <c r="C41" s="513"/>
      <c r="D41" s="60" t="str">
        <f>'หมวด 1 '!C258</f>
        <v>ตัวชี้วัดที่แสดงถึงความสำเร็จของการเป็นต้นแบบของหน่วยงาน (ได้แก่ 
- รางวัลระดับกรม เป็นรางวัลที่ส่วนราชการระดับกรมมอบให้ส่วนราชการย่อยในสังกัด
- รางวัลระดับกระทรวง เป็นรางวัลที่มอบให้กับส่วนราชการระดับกรม/หน่วยงานในสังกัด)</v>
      </c>
      <c r="E41" s="60">
        <f>'หมวด 1 '!C260</f>
        <v>0</v>
      </c>
      <c r="F41" s="128">
        <f>'หมวด 1 '!E263</f>
        <v>0</v>
      </c>
      <c r="G41" s="128">
        <f>'หมวด 1 '!G263</f>
        <v>0</v>
      </c>
      <c r="H41" s="128">
        <f>'หมวด 1 '!C263</f>
        <v>0</v>
      </c>
      <c r="I41" s="128">
        <f>'หมวด 1 '!I263</f>
        <v>0</v>
      </c>
      <c r="J41" s="128">
        <f>'หมวด 1 '!K263</f>
        <v>0</v>
      </c>
      <c r="K41" s="128">
        <f>'หมวด 1 '!M263</f>
        <v>0</v>
      </c>
      <c r="L41" s="61">
        <f t="shared" ref="L41" si="45">AVERAGE(I41:J41)</f>
        <v>0</v>
      </c>
      <c r="M41" s="45" t="str" cm="1">
        <f t="array" ref="M41">_xlfn.IFNA(_xlfn.SWITCH(F41,$V$1,V41,$W$1,W41),"")</f>
        <v/>
      </c>
      <c r="N41" s="46" t="str">
        <f t="shared" si="43"/>
        <v/>
      </c>
      <c r="O41" s="62"/>
      <c r="P41" s="63"/>
      <c r="Q41" s="22"/>
      <c r="R41" s="22"/>
      <c r="S41" s="22"/>
      <c r="V41" s="54" cm="1">
        <f t="array" ref="V41">IF(AP41&gt;G41,"ค่าเป้าหมายไม่ท้าทาย",IF(K41=G41,X41,IF(AND(K41=0,G41&gt;0),Y41,IF(AND(K41&lt;0,G41&gt;0),Z41,IF(AND(K41&gt;0,G41&gt;0),AA41,IF(AND(K41=0,G41&lt;0),AB41,IF(AND(K41&gt;0,G41&lt;0),AC41,IF(AND(K41&lt;0,G41&lt;0),AD41,IF(AND(K41&lt;0,E=0),AE41,"0")))))))))</f>
        <v>100</v>
      </c>
      <c r="W41" s="49" cm="1">
        <f t="array" ref="W41">IF(G41&gt;AP41,"ค่าเป้าหมายไม่ท้าทาย",IF(K41=G41,AF41,IF(AND(K41=0,G41&gt;0),IF(AG41&lt;0,0,AG41),IF(AND(K41=0,G41&lt;0),AH41,IF(AND(K41&lt;0,G41&gt;0),AI41,IF(AND(K41&gt;0,G41&gt;0),AJ41,IF(AND(K41&gt;0,G41&lt;0),AK41,IF(AND(K41&lt;0,G41&lt;0),AL41,IF(AND(I&lt;0,E=0),AM41,IF(AND(I&gt;0,E=0),AN41,"0"))))))))))</f>
        <v>137</v>
      </c>
      <c r="X41" s="50">
        <v>100</v>
      </c>
      <c r="Y41" s="49">
        <v>0</v>
      </c>
      <c r="Z41" s="49" t="e">
        <f t="shared" si="2"/>
        <v>#DIV/0!</v>
      </c>
      <c r="AA41" s="49" t="e">
        <f t="shared" si="3"/>
        <v>#DIV/0!</v>
      </c>
      <c r="AB41" s="49" t="e">
        <f t="shared" si="4"/>
        <v>#DIV/0!</v>
      </c>
      <c r="AC41" s="49">
        <f t="shared" si="5"/>
        <v>0</v>
      </c>
      <c r="AD41" s="49" t="e">
        <f t="shared" si="6"/>
        <v>#DIV/0!</v>
      </c>
      <c r="AE41" s="49">
        <f t="shared" si="7"/>
        <v>0</v>
      </c>
      <c r="AF41" s="50">
        <v>137</v>
      </c>
      <c r="AG41" s="49" t="e">
        <f t="shared" si="8"/>
        <v>#DIV/0!</v>
      </c>
      <c r="AH41" s="49">
        <v>37</v>
      </c>
      <c r="AI41" s="49" t="e">
        <f t="shared" si="9"/>
        <v>#DIV/0!</v>
      </c>
      <c r="AJ41" s="49" t="e">
        <f t="shared" si="10"/>
        <v>#DIV/0!</v>
      </c>
      <c r="AK41" s="49" t="e">
        <f t="shared" si="11"/>
        <v>#DIV/0!</v>
      </c>
      <c r="AL41" s="49" t="e">
        <f t="shared" si="12"/>
        <v>#DIV/0!</v>
      </c>
      <c r="AM41" s="49">
        <f t="shared" si="13"/>
        <v>0</v>
      </c>
      <c r="AN41" s="51">
        <f t="shared" si="14"/>
        <v>0</v>
      </c>
      <c r="AP41" s="49">
        <f t="shared" si="15"/>
        <v>0</v>
      </c>
      <c r="AQ41" s="49"/>
      <c r="AR41" s="52">
        <f t="shared" si="16"/>
        <v>200</v>
      </c>
      <c r="AS41" s="52">
        <f t="shared" si="17"/>
        <v>0</v>
      </c>
      <c r="AT41" s="52">
        <f t="shared" si="18"/>
        <v>0</v>
      </c>
      <c r="AU41" s="52">
        <f t="shared" si="19"/>
        <v>0</v>
      </c>
      <c r="AV41" s="27">
        <f t="shared" si="20"/>
        <v>0</v>
      </c>
      <c r="AW41" s="27">
        <f t="shared" si="21"/>
        <v>500</v>
      </c>
      <c r="AY41" s="22"/>
      <c r="AZ41" s="27"/>
      <c r="BA41" s="22"/>
      <c r="BB41" s="22"/>
      <c r="BC41" s="22"/>
      <c r="BD41" s="22"/>
    </row>
    <row r="42" spans="2:56" s="26" customFormat="1" ht="37.5" x14ac:dyDescent="0.3">
      <c r="B42" s="510"/>
      <c r="C42" s="513"/>
      <c r="D42" s="60" t="str">
        <f>'หมวด 1 '!C273</f>
        <v>ตัวชี้วัดที่แสดงถึงผลสำเร็จของการเป็นต้นแบบโดยได้รับรองจากหน่วยงานภายนอกในระดับประเทศ/ระดับนานาชาติ</v>
      </c>
      <c r="E42" s="60">
        <f>'หมวด 1 '!C275</f>
        <v>0</v>
      </c>
      <c r="F42" s="128">
        <f>'หมวด 1 '!E278</f>
        <v>0</v>
      </c>
      <c r="G42" s="128">
        <f>'หมวด 1 '!G278</f>
        <v>0</v>
      </c>
      <c r="H42" s="128">
        <f>'หมวด 1 '!C278</f>
        <v>0</v>
      </c>
      <c r="I42" s="128">
        <f>'หมวด 1 '!I278</f>
        <v>0</v>
      </c>
      <c r="J42" s="128">
        <f>'หมวด 1 '!K278</f>
        <v>0</v>
      </c>
      <c r="K42" s="128">
        <f>'หมวด 1 '!M278</f>
        <v>0</v>
      </c>
      <c r="L42" s="61">
        <f t="shared" si="40"/>
        <v>0</v>
      </c>
      <c r="M42" s="45" t="str" cm="1">
        <f t="array" ref="M42">_xlfn.IFNA(_xlfn.SWITCH(F42,$V$1,V42,$W$1,W42),"")</f>
        <v/>
      </c>
      <c r="N42" s="46" t="str">
        <f t="shared" si="43"/>
        <v/>
      </c>
      <c r="O42" s="62">
        <v>300</v>
      </c>
      <c r="P42" s="63"/>
      <c r="Q42" s="22"/>
      <c r="R42" s="22"/>
      <c r="S42" s="22"/>
      <c r="V42" s="54" cm="1">
        <f t="array" ref="V42">IF(AP42&gt;G42,"ค่าเป้าหมายไม่ท้าทาย",IF(K42=G42,X42,IF(AND(K42=0,G42&gt;0),Y42,IF(AND(K42&lt;0,G42&gt;0),Z42,IF(AND(K42&gt;0,G42&gt;0),AA42,IF(AND(K42=0,G42&lt;0),AB42,IF(AND(K42&gt;0,G42&lt;0),AC42,IF(AND(K42&lt;0,G42&lt;0),AD42,IF(AND(K42&lt;0,E=0),AE42,"0")))))))))</f>
        <v>100</v>
      </c>
      <c r="W42" s="49" cm="1">
        <f t="array" ref="W42">IF(G42&gt;AP42,"ค่าเป้าหมายไม่ท้าทาย",IF(K42=G42,AF42,IF(AND(K42=0,G42&gt;0),IF(AG42&lt;0,0,AG42),IF(AND(K42=0,G42&lt;0),AH42,IF(AND(K42&lt;0,G42&gt;0),AI42,IF(AND(K42&gt;0,G42&gt;0),AJ42,IF(AND(K42&gt;0,G42&lt;0),AK42,IF(AND(K42&lt;0,G42&lt;0),AL42,IF(AND(I&lt;0,E=0),AM42,IF(AND(I&gt;0,E=0),AN42,"0"))))))))))</f>
        <v>138</v>
      </c>
      <c r="X42" s="50">
        <v>100</v>
      </c>
      <c r="Y42" s="49">
        <v>0</v>
      </c>
      <c r="Z42" s="49" t="e">
        <f t="shared" si="2"/>
        <v>#DIV/0!</v>
      </c>
      <c r="AA42" s="49" t="e">
        <f t="shared" si="3"/>
        <v>#DIV/0!</v>
      </c>
      <c r="AB42" s="49" t="e">
        <f t="shared" si="4"/>
        <v>#DIV/0!</v>
      </c>
      <c r="AC42" s="49">
        <f t="shared" si="5"/>
        <v>0</v>
      </c>
      <c r="AD42" s="49" t="e">
        <f t="shared" si="6"/>
        <v>#DIV/0!</v>
      </c>
      <c r="AE42" s="49">
        <f t="shared" si="7"/>
        <v>0</v>
      </c>
      <c r="AF42" s="50">
        <v>138</v>
      </c>
      <c r="AG42" s="49" t="e">
        <f t="shared" si="8"/>
        <v>#DIV/0!</v>
      </c>
      <c r="AH42" s="49">
        <v>38</v>
      </c>
      <c r="AI42" s="49" t="e">
        <f t="shared" si="9"/>
        <v>#DIV/0!</v>
      </c>
      <c r="AJ42" s="49" t="e">
        <f t="shared" si="10"/>
        <v>#DIV/0!</v>
      </c>
      <c r="AK42" s="49" t="e">
        <f t="shared" si="11"/>
        <v>#DIV/0!</v>
      </c>
      <c r="AL42" s="49" t="e">
        <f t="shared" si="12"/>
        <v>#DIV/0!</v>
      </c>
      <c r="AM42" s="49">
        <f t="shared" si="13"/>
        <v>0</v>
      </c>
      <c r="AN42" s="51">
        <f t="shared" si="14"/>
        <v>0</v>
      </c>
      <c r="AP42" s="49">
        <f t="shared" si="15"/>
        <v>0</v>
      </c>
      <c r="AQ42" s="49"/>
      <c r="AR42" s="52">
        <f t="shared" si="16"/>
        <v>200</v>
      </c>
      <c r="AS42" s="52">
        <f t="shared" si="17"/>
        <v>0</v>
      </c>
      <c r="AT42" s="52">
        <f t="shared" si="18"/>
        <v>0</v>
      </c>
      <c r="AU42" s="52">
        <f t="shared" si="19"/>
        <v>0</v>
      </c>
      <c r="AV42" s="27">
        <f t="shared" si="20"/>
        <v>0</v>
      </c>
      <c r="AW42" s="27">
        <f t="shared" si="21"/>
        <v>500</v>
      </c>
      <c r="AY42" s="22"/>
      <c r="AZ42" s="27"/>
      <c r="BA42" s="22"/>
      <c r="BB42" s="22"/>
      <c r="BC42" s="22"/>
      <c r="BD42" s="22"/>
    </row>
    <row r="43" spans="2:56" s="26" customFormat="1" ht="37.5" x14ac:dyDescent="0.3">
      <c r="B43" s="510"/>
      <c r="C43" s="513"/>
      <c r="D43" s="60" t="str">
        <f>'หมวด 1 '!C286</f>
        <v>ตัวชี้วัดที่แสดงถึงผลสำเร็จของการเป็นต้นแบบโดยได้รับรองจากหน่วยงานภายนอกในระดับประเทศ/ระดับนานาชาติ</v>
      </c>
      <c r="E43" s="60">
        <f>'หมวด 1 '!C288</f>
        <v>0</v>
      </c>
      <c r="F43" s="128">
        <f>'หมวด 1 '!E291</f>
        <v>0</v>
      </c>
      <c r="G43" s="128">
        <f>'หมวด 1 '!G291</f>
        <v>0</v>
      </c>
      <c r="H43" s="128">
        <f>'หมวด 1 '!C291</f>
        <v>0</v>
      </c>
      <c r="I43" s="128">
        <f>'หมวด 1 '!I291</f>
        <v>0</v>
      </c>
      <c r="J43" s="128">
        <f>'หมวด 1 '!K291</f>
        <v>0</v>
      </c>
      <c r="K43" s="128">
        <f>'หมวด 1 '!M291</f>
        <v>0</v>
      </c>
      <c r="L43" s="61">
        <f t="shared" ref="L43" si="46">AVERAGE(I43:J43)</f>
        <v>0</v>
      </c>
      <c r="M43" s="45" t="str" cm="1">
        <f t="array" ref="M43">_xlfn.IFNA(_xlfn.SWITCH(F43,$V$1,V43,$W$1,W43),"")</f>
        <v/>
      </c>
      <c r="N43" s="46" t="str">
        <f t="shared" si="43"/>
        <v/>
      </c>
      <c r="O43" s="62"/>
      <c r="P43" s="63"/>
      <c r="Q43" s="22"/>
      <c r="R43" s="22"/>
      <c r="S43" s="22"/>
      <c r="V43" s="54" cm="1">
        <f t="array" ref="V43">IF(AP43&gt;G43,"ค่าเป้าหมายไม่ท้าทาย",IF(K43=G43,X43,IF(AND(K43=0,G43&gt;0),Y43,IF(AND(K43&lt;0,G43&gt;0),Z43,IF(AND(K43&gt;0,G43&gt;0),AA43,IF(AND(K43=0,G43&lt;0),AB43,IF(AND(K43&gt;0,G43&lt;0),AC43,IF(AND(K43&lt;0,G43&lt;0),AD43,IF(AND(K43&lt;0,E=0),AE43,"0")))))))))</f>
        <v>100</v>
      </c>
      <c r="W43" s="49" cm="1">
        <f t="array" ref="W43">IF(G43&gt;AP43,"ค่าเป้าหมายไม่ท้าทาย",IF(K43=G43,AF43,IF(AND(K43=0,G43&gt;0),IF(AG43&lt;0,0,AG43),IF(AND(K43=0,G43&lt;0),AH43,IF(AND(K43&lt;0,G43&gt;0),AI43,IF(AND(K43&gt;0,G43&gt;0),AJ43,IF(AND(K43&gt;0,G43&lt;0),AK43,IF(AND(K43&lt;0,G43&lt;0),AL43,IF(AND(I&lt;0,E=0),AM43,IF(AND(I&gt;0,E=0),AN43,"0"))))))))))</f>
        <v>139</v>
      </c>
      <c r="X43" s="50">
        <v>100</v>
      </c>
      <c r="Y43" s="49">
        <v>0</v>
      </c>
      <c r="Z43" s="49" t="e">
        <f t="shared" si="2"/>
        <v>#DIV/0!</v>
      </c>
      <c r="AA43" s="49" t="e">
        <f t="shared" si="3"/>
        <v>#DIV/0!</v>
      </c>
      <c r="AB43" s="49" t="e">
        <f t="shared" si="4"/>
        <v>#DIV/0!</v>
      </c>
      <c r="AC43" s="49">
        <f t="shared" si="5"/>
        <v>0</v>
      </c>
      <c r="AD43" s="49" t="e">
        <f t="shared" si="6"/>
        <v>#DIV/0!</v>
      </c>
      <c r="AE43" s="49">
        <f t="shared" si="7"/>
        <v>0</v>
      </c>
      <c r="AF43" s="50">
        <v>139</v>
      </c>
      <c r="AG43" s="49" t="e">
        <f t="shared" si="8"/>
        <v>#DIV/0!</v>
      </c>
      <c r="AH43" s="49">
        <v>39</v>
      </c>
      <c r="AI43" s="49" t="e">
        <f t="shared" si="9"/>
        <v>#DIV/0!</v>
      </c>
      <c r="AJ43" s="49" t="e">
        <f t="shared" si="10"/>
        <v>#DIV/0!</v>
      </c>
      <c r="AK43" s="49" t="e">
        <f t="shared" si="11"/>
        <v>#DIV/0!</v>
      </c>
      <c r="AL43" s="49" t="e">
        <f t="shared" si="12"/>
        <v>#DIV/0!</v>
      </c>
      <c r="AM43" s="49">
        <f t="shared" si="13"/>
        <v>0</v>
      </c>
      <c r="AN43" s="51">
        <f t="shared" si="14"/>
        <v>0</v>
      </c>
      <c r="AP43" s="49">
        <f t="shared" si="15"/>
        <v>0</v>
      </c>
      <c r="AQ43" s="49"/>
      <c r="AR43" s="52">
        <f t="shared" si="16"/>
        <v>200</v>
      </c>
      <c r="AS43" s="52">
        <f t="shared" si="17"/>
        <v>0</v>
      </c>
      <c r="AT43" s="52">
        <f t="shared" si="18"/>
        <v>0</v>
      </c>
      <c r="AU43" s="52">
        <f t="shared" si="19"/>
        <v>0</v>
      </c>
      <c r="AV43" s="27">
        <f t="shared" si="20"/>
        <v>0</v>
      </c>
      <c r="AW43" s="27">
        <f t="shared" si="21"/>
        <v>500</v>
      </c>
      <c r="AY43" s="22"/>
      <c r="AZ43" s="27"/>
      <c r="BA43" s="22"/>
      <c r="BB43" s="22"/>
      <c r="BC43" s="22"/>
      <c r="BD43" s="22"/>
    </row>
    <row r="44" spans="2:56" s="26" customFormat="1" ht="93.75" x14ac:dyDescent="0.3">
      <c r="B44" s="510"/>
      <c r="C44" s="513"/>
      <c r="D44" s="60" t="str">
        <f>'หมวด 1 '!C301</f>
        <v>ตัวชี้วัดที่แสดงถึงผลสำเร็จของการแข่งขัน และได้รับการจัดอันดับในระดับนานาชาติที่ดีขึ้นในด้านที่หน่วยงานรับผิดชอบโดยตรง 
(โดยพิจารณาจากผลการจัดอันดับตามภารกิจหลักของหน่วยงานที่ได้รับการยอมรับทั้งในระดับชาติและนานาชาติ แต่ในกรณีระบุตัวชี้วัดการได้รับเหรียญรางวัลจากการแข่งขันกีฬา จะไม่พิจารณาให้คะแนน)</v>
      </c>
      <c r="E44" s="60">
        <f>'หมวด 1 '!C303</f>
        <v>0</v>
      </c>
      <c r="F44" s="128">
        <f>'หมวด 1 '!E306</f>
        <v>0</v>
      </c>
      <c r="G44" s="128">
        <f>'หมวด 1 '!G306</f>
        <v>0</v>
      </c>
      <c r="H44" s="128">
        <f>'หมวด 1 '!C306</f>
        <v>0</v>
      </c>
      <c r="I44" s="128">
        <f>'หมวด 1 '!I306</f>
        <v>0</v>
      </c>
      <c r="J44" s="128">
        <f>'หมวด 1 '!K306</f>
        <v>0</v>
      </c>
      <c r="K44" s="128">
        <f>'หมวด 1 '!M306</f>
        <v>0</v>
      </c>
      <c r="L44" s="61">
        <f t="shared" si="40"/>
        <v>0</v>
      </c>
      <c r="M44" s="45" t="str" cm="1">
        <f t="array" ref="M44">_xlfn.IFNA(_xlfn.SWITCH(F44,$V$1,V44,$W$1,W44),"")</f>
        <v/>
      </c>
      <c r="N44" s="46" t="str">
        <f t="shared" si="43"/>
        <v/>
      </c>
      <c r="O44" s="62">
        <v>500</v>
      </c>
      <c r="P44" s="63"/>
      <c r="Q44" s="22"/>
      <c r="R44" s="22"/>
      <c r="S44" s="22"/>
      <c r="V44" s="54" cm="1">
        <f t="array" ref="V44">IF(AP44&gt;G44,"ค่าเป้าหมายไม่ท้าทาย",IF(K44=G44,X44,IF(AND(K44=0,G44&gt;0),Y44,IF(AND(K44&lt;0,G44&gt;0),Z44,IF(AND(K44&gt;0,G44&gt;0),AA44,IF(AND(K44=0,G44&lt;0),AB44,IF(AND(K44&gt;0,G44&lt;0),AC44,IF(AND(K44&lt;0,G44&lt;0),AD44,IF(AND(K44&lt;0,E=0),AE44,"0")))))))))</f>
        <v>100</v>
      </c>
      <c r="W44" s="49" cm="1">
        <f t="array" ref="W44">IF(G44&gt;AP44,"ค่าเป้าหมายไม่ท้าทาย",IF(K44=G44,AF44,IF(AND(K44=0,G44&gt;0),IF(AG44&lt;0,0,AG44),IF(AND(K44=0,G44&lt;0),AH44,IF(AND(K44&lt;0,G44&gt;0),AI44,IF(AND(K44&gt;0,G44&gt;0),AJ44,IF(AND(K44&gt;0,G44&lt;0),AK44,IF(AND(K44&lt;0,G44&lt;0),AL44,IF(AND(I&lt;0,E=0),AM44,IF(AND(I&gt;0,E=0),AN44,"0"))))))))))</f>
        <v>140</v>
      </c>
      <c r="X44" s="50">
        <v>100</v>
      </c>
      <c r="Y44" s="49">
        <v>0</v>
      </c>
      <c r="Z44" s="49" t="e">
        <f t="shared" si="2"/>
        <v>#DIV/0!</v>
      </c>
      <c r="AA44" s="49" t="e">
        <f t="shared" si="3"/>
        <v>#DIV/0!</v>
      </c>
      <c r="AB44" s="49" t="e">
        <f t="shared" si="4"/>
        <v>#DIV/0!</v>
      </c>
      <c r="AC44" s="49">
        <f t="shared" si="5"/>
        <v>0</v>
      </c>
      <c r="AD44" s="49" t="e">
        <f t="shared" si="6"/>
        <v>#DIV/0!</v>
      </c>
      <c r="AE44" s="49">
        <f t="shared" si="7"/>
        <v>0</v>
      </c>
      <c r="AF44" s="50">
        <v>140</v>
      </c>
      <c r="AG44" s="49" t="e">
        <f t="shared" si="8"/>
        <v>#DIV/0!</v>
      </c>
      <c r="AH44" s="49">
        <v>40</v>
      </c>
      <c r="AI44" s="49" t="e">
        <f t="shared" si="9"/>
        <v>#DIV/0!</v>
      </c>
      <c r="AJ44" s="49" t="e">
        <f t="shared" si="10"/>
        <v>#DIV/0!</v>
      </c>
      <c r="AK44" s="49" t="e">
        <f t="shared" si="11"/>
        <v>#DIV/0!</v>
      </c>
      <c r="AL44" s="49" t="e">
        <f t="shared" si="12"/>
        <v>#DIV/0!</v>
      </c>
      <c r="AM44" s="49">
        <f t="shared" si="13"/>
        <v>0</v>
      </c>
      <c r="AN44" s="51">
        <f t="shared" si="14"/>
        <v>0</v>
      </c>
      <c r="AP44" s="49">
        <f t="shared" si="15"/>
        <v>0</v>
      </c>
      <c r="AQ44" s="49"/>
      <c r="AR44" s="52">
        <f t="shared" si="16"/>
        <v>200</v>
      </c>
      <c r="AS44" s="52">
        <f t="shared" si="17"/>
        <v>0</v>
      </c>
      <c r="AT44" s="52">
        <f t="shared" si="18"/>
        <v>0</v>
      </c>
      <c r="AU44" s="52">
        <f t="shared" si="19"/>
        <v>0</v>
      </c>
      <c r="AV44" s="27">
        <f t="shared" si="20"/>
        <v>0</v>
      </c>
      <c r="AW44" s="27">
        <f t="shared" si="21"/>
        <v>500</v>
      </c>
      <c r="AY44" s="22"/>
      <c r="AZ44" s="27"/>
      <c r="BA44" s="22"/>
      <c r="BB44" s="22"/>
      <c r="BC44" s="22"/>
      <c r="BD44" s="22"/>
    </row>
    <row r="45" spans="2:56" s="26" customFormat="1" ht="93.75" x14ac:dyDescent="0.3">
      <c r="B45" s="511"/>
      <c r="C45" s="514"/>
      <c r="D45" s="60" t="str">
        <f>'หมวด 1 '!C314</f>
        <v>ตัวชี้วัดที่แสดงถึงผลสำเร็จของการแข่งขัน และได้รับการจัดอันดับในระดับนานาชาติที่ดีขึ้นในด้านที่หน่วยงานรับผิดชอบโดยตรง 
(โดยพิจารณาจากผลการจัดอันดับตามภารกิจหลักของหน่วยงานที่ได้รับการยอมรับทั้งในระดับชาติและนานาชาติ แต่ในกรณีระบุตัวชี้วัดการได้รับเหรียญรางวัลจากการแข่งขันกีฬา จะไม่พิจารณาให้คะแนน)</v>
      </c>
      <c r="E45" s="60">
        <f>'หมวด 1 '!C316</f>
        <v>0</v>
      </c>
      <c r="F45" s="128">
        <f>'หมวด 1 '!E319</f>
        <v>0</v>
      </c>
      <c r="G45" s="128">
        <f>'หมวด 1 '!G319</f>
        <v>0</v>
      </c>
      <c r="H45" s="128">
        <f>'หมวด 1 '!C319</f>
        <v>0</v>
      </c>
      <c r="I45" s="128">
        <f>'หมวด 1 '!I319</f>
        <v>0</v>
      </c>
      <c r="J45" s="128">
        <f>'หมวด 1 '!K319</f>
        <v>0</v>
      </c>
      <c r="K45" s="128">
        <f>'หมวด 1 '!M319</f>
        <v>0</v>
      </c>
      <c r="L45" s="61">
        <f t="shared" ref="L45" si="47">AVERAGE(I45:J45)</f>
        <v>0</v>
      </c>
      <c r="M45" s="45" t="str" cm="1">
        <f t="array" ref="M45">_xlfn.IFNA(_xlfn.SWITCH(F45,$V$1,V45,$W$1,W45),"")</f>
        <v/>
      </c>
      <c r="N45" s="46" t="str">
        <f t="shared" si="43"/>
        <v/>
      </c>
      <c r="O45" s="62"/>
      <c r="P45" s="63"/>
      <c r="Q45" s="22"/>
      <c r="R45" s="22"/>
      <c r="S45" s="22"/>
      <c r="V45" s="54" cm="1">
        <f t="array" ref="V45">IF(AP45&gt;G45,"ค่าเป้าหมายไม่ท้าทาย",IF(K45=G45,X45,IF(AND(K45=0,G45&gt;0),Y45,IF(AND(K45&lt;0,G45&gt;0),Z45,IF(AND(K45&gt;0,G45&gt;0),AA45,IF(AND(K45=0,G45&lt;0),AB45,IF(AND(K45&gt;0,G45&lt;0),AC45,IF(AND(K45&lt;0,G45&lt;0),AD45,IF(AND(K45&lt;0,E=0),AE45,"0")))))))))</f>
        <v>100</v>
      </c>
      <c r="W45" s="49" cm="1">
        <f t="array" ref="W45">IF(G45&gt;AP45,"ค่าเป้าหมายไม่ท้าทาย",IF(K45=G45,AF45,IF(AND(K45=0,G45&gt;0),IF(AG45&lt;0,0,AG45),IF(AND(K45=0,G45&lt;0),AH45,IF(AND(K45&lt;0,G45&gt;0),AI45,IF(AND(K45&gt;0,G45&gt;0),AJ45,IF(AND(K45&gt;0,G45&lt;0),AK45,IF(AND(K45&lt;0,G45&lt;0),AL45,IF(AND(I&lt;0,E=0),AM45,IF(AND(I&gt;0,E=0),AN45,"0"))))))))))</f>
        <v>141</v>
      </c>
      <c r="X45" s="50">
        <v>100</v>
      </c>
      <c r="Y45" s="49">
        <v>0</v>
      </c>
      <c r="Z45" s="49" t="e">
        <f t="shared" si="2"/>
        <v>#DIV/0!</v>
      </c>
      <c r="AA45" s="49" t="e">
        <f t="shared" si="3"/>
        <v>#DIV/0!</v>
      </c>
      <c r="AB45" s="49" t="e">
        <f t="shared" si="4"/>
        <v>#DIV/0!</v>
      </c>
      <c r="AC45" s="49">
        <f t="shared" si="5"/>
        <v>0</v>
      </c>
      <c r="AD45" s="49" t="e">
        <f t="shared" si="6"/>
        <v>#DIV/0!</v>
      </c>
      <c r="AE45" s="49">
        <f t="shared" si="7"/>
        <v>0</v>
      </c>
      <c r="AF45" s="50">
        <v>141</v>
      </c>
      <c r="AG45" s="49" t="e">
        <f t="shared" si="8"/>
        <v>#DIV/0!</v>
      </c>
      <c r="AH45" s="49">
        <v>41</v>
      </c>
      <c r="AI45" s="49" t="e">
        <f t="shared" si="9"/>
        <v>#DIV/0!</v>
      </c>
      <c r="AJ45" s="49" t="e">
        <f t="shared" si="10"/>
        <v>#DIV/0!</v>
      </c>
      <c r="AK45" s="49" t="e">
        <f t="shared" si="11"/>
        <v>#DIV/0!</v>
      </c>
      <c r="AL45" s="49" t="e">
        <f t="shared" si="12"/>
        <v>#DIV/0!</v>
      </c>
      <c r="AM45" s="49">
        <f t="shared" si="13"/>
        <v>0</v>
      </c>
      <c r="AN45" s="51">
        <f t="shared" si="14"/>
        <v>0</v>
      </c>
      <c r="AP45" s="49">
        <f t="shared" si="15"/>
        <v>0</v>
      </c>
      <c r="AQ45" s="49"/>
      <c r="AR45" s="52">
        <f t="shared" si="16"/>
        <v>200</v>
      </c>
      <c r="AS45" s="52">
        <f t="shared" si="17"/>
        <v>0</v>
      </c>
      <c r="AT45" s="52">
        <f t="shared" si="18"/>
        <v>0</v>
      </c>
      <c r="AU45" s="52">
        <f t="shared" si="19"/>
        <v>0</v>
      </c>
      <c r="AV45" s="27">
        <f t="shared" si="20"/>
        <v>0</v>
      </c>
      <c r="AW45" s="27">
        <f t="shared" si="21"/>
        <v>500</v>
      </c>
      <c r="AY45" s="22"/>
      <c r="AZ45" s="27"/>
      <c r="BA45" s="22"/>
      <c r="BB45" s="22"/>
      <c r="BC45" s="22"/>
      <c r="BD45" s="22"/>
    </row>
    <row r="46" spans="2:56" s="26" customFormat="1" x14ac:dyDescent="0.3">
      <c r="B46" s="496"/>
      <c r="C46" s="496"/>
      <c r="D46" s="496"/>
      <c r="E46" s="55"/>
      <c r="F46" s="55"/>
      <c r="G46" s="56"/>
      <c r="H46" s="56"/>
      <c r="I46" s="56"/>
      <c r="J46" s="57"/>
      <c r="K46" s="495" t="s">
        <v>591</v>
      </c>
      <c r="L46" s="495"/>
      <c r="M46" s="495"/>
      <c r="N46" s="58">
        <f>IFERROR(SUM(N36:N45)/5,"")</f>
        <v>0</v>
      </c>
      <c r="O46" s="58">
        <f>IFERROR(SUM(O36:O45)/5,"")</f>
        <v>420</v>
      </c>
      <c r="P46" s="59"/>
      <c r="Q46" s="22"/>
      <c r="R46" s="22"/>
      <c r="S46" s="22"/>
      <c r="V46" s="54"/>
      <c r="W46" s="49"/>
      <c r="X46" s="50"/>
      <c r="Y46" s="49"/>
      <c r="Z46" s="49"/>
      <c r="AA46" s="49"/>
      <c r="AB46" s="49"/>
      <c r="AC46" s="49"/>
      <c r="AD46" s="49"/>
      <c r="AE46" s="49"/>
      <c r="AF46" s="50"/>
      <c r="AG46" s="49"/>
      <c r="AH46" s="49"/>
      <c r="AI46" s="49"/>
      <c r="AJ46" s="49"/>
      <c r="AK46" s="49"/>
      <c r="AL46" s="49"/>
      <c r="AM46" s="49"/>
      <c r="AN46" s="51"/>
      <c r="AP46" s="49"/>
      <c r="AQ46" s="49"/>
      <c r="AR46" s="52"/>
      <c r="AS46" s="52"/>
      <c r="AT46" s="52"/>
      <c r="AU46" s="52"/>
      <c r="AV46" s="27"/>
      <c r="AW46" s="27"/>
      <c r="AY46" s="22"/>
      <c r="AZ46" s="27"/>
      <c r="BA46" s="22"/>
      <c r="BB46" s="22"/>
      <c r="BC46" s="22"/>
      <c r="BD46" s="22"/>
    </row>
    <row r="47" spans="2:56" s="26" customFormat="1" ht="37.5" customHeight="1" x14ac:dyDescent="0.3">
      <c r="B47" s="509">
        <v>7.5</v>
      </c>
      <c r="C47" s="512" t="s">
        <v>592</v>
      </c>
      <c r="D47" s="65" t="str">
        <f>'หมวด 2'!C257</f>
        <v>ตัวชี้วัดของการบรรลุความสำเร็จในกระบวนการที่ดำเนินการข้ามหลายหน่วยงาน (Joint KPI)
(โดยพิจารณาตัวชี้วัดจากความสอดคล้องตามพันธกิจหลักขององค์การแต่ในกรณีระบุตัวชี้วัด ITA จะไม่พิจารณาให้คะแนน)</v>
      </c>
      <c r="E47" s="65">
        <f>'หมวด 2'!C259</f>
        <v>0</v>
      </c>
      <c r="F47" s="43">
        <f>'หมวด 2'!E290</f>
        <v>0</v>
      </c>
      <c r="G47" s="43">
        <f>'หมวด 2'!G290</f>
        <v>0</v>
      </c>
      <c r="H47" s="43">
        <f>'หมวด 2'!C290</f>
        <v>0</v>
      </c>
      <c r="I47" s="43">
        <f>'หมวด 2'!I290</f>
        <v>0</v>
      </c>
      <c r="J47" s="43">
        <f>'หมวด 2'!K290</f>
        <v>0</v>
      </c>
      <c r="K47" s="43">
        <f>'หมวด 2'!M290</f>
        <v>0</v>
      </c>
      <c r="L47" s="44">
        <f t="shared" ref="L47:L55" si="48">AVERAGE(I47:J47)</f>
        <v>0</v>
      </c>
      <c r="M47" s="45" t="str" cm="1">
        <f t="array" ref="M47">_xlfn.IFNA(_xlfn.SWITCH(F47,$V$1,V47,$W$1,W47),"")</f>
        <v/>
      </c>
      <c r="N47" s="46" t="str">
        <f t="shared" ref="N47" si="49">IF(M47="","",IF(M47="ค่าเป้าหมายไม่ท้าทาย",100,IF(M47&lt;100,200,IF(OR(M47=100,AND(100&lt;M47,M47&lt;104.99)),300,IF(OR(M47=105,AND(105&lt;M47,M47&lt;109.99)),400,IF(OR(M47=110,110&lt;M47),500,"0"))))))</f>
        <v/>
      </c>
      <c r="O47" s="62">
        <v>500</v>
      </c>
      <c r="P47" s="63"/>
      <c r="Q47" s="22"/>
      <c r="R47" s="22"/>
      <c r="S47" s="22"/>
      <c r="V47" s="54" cm="1">
        <f t="array" ref="V47">IF(AP47&gt;G47,"ค่าเป้าหมายไม่ท้าทาย",IF(K47=G47,X47,IF(AND(K47=0,G47&gt;0),Y47,IF(AND(K47&lt;0,G47&gt;0),Z47,IF(AND(K47&gt;0,G47&gt;0),AA47,IF(AND(K47=0,G47&lt;0),AB47,IF(AND(K47&gt;0,G47&lt;0),AC47,IF(AND(K47&lt;0,G47&lt;0),AD47,IF(AND(K47&lt;0,E=0),AE47,"0")))))))))</f>
        <v>100</v>
      </c>
      <c r="W47" s="49" cm="1">
        <f t="array" ref="W47">IF(G47&gt;AP47,"ค่าเป้าหมายไม่ท้าทาย",IF(K47=G47,AF47,IF(AND(K47=0,G47&gt;0),IF(AG47&lt;0,0,AG47),IF(AND(K47=0,G47&lt;0),AH47,IF(AND(K47&lt;0,G47&gt;0),AI47,IF(AND(K47&gt;0,G47&gt;0),AJ47,IF(AND(K47&gt;0,G47&lt;0),AK47,IF(AND(K47&lt;0,G47&lt;0),AL47,IF(AND(I&lt;0,E=0),AM47,IF(AND(I&gt;0,E=0),AN47,"0"))))))))))</f>
        <v>143</v>
      </c>
      <c r="X47" s="50">
        <v>100</v>
      </c>
      <c r="Y47" s="49">
        <v>0</v>
      </c>
      <c r="Z47" s="49" t="e">
        <f t="shared" si="2"/>
        <v>#DIV/0!</v>
      </c>
      <c r="AA47" s="49" t="e">
        <f t="shared" si="3"/>
        <v>#DIV/0!</v>
      </c>
      <c r="AB47" s="49" t="e">
        <f t="shared" si="4"/>
        <v>#DIV/0!</v>
      </c>
      <c r="AC47" s="49">
        <f t="shared" si="5"/>
        <v>0</v>
      </c>
      <c r="AD47" s="49" t="e">
        <f t="shared" si="6"/>
        <v>#DIV/0!</v>
      </c>
      <c r="AE47" s="49">
        <f t="shared" si="7"/>
        <v>0</v>
      </c>
      <c r="AF47" s="50">
        <v>143</v>
      </c>
      <c r="AG47" s="49" t="e">
        <f t="shared" si="8"/>
        <v>#DIV/0!</v>
      </c>
      <c r="AH47" s="49">
        <v>43</v>
      </c>
      <c r="AI47" s="49" t="e">
        <f t="shared" si="9"/>
        <v>#DIV/0!</v>
      </c>
      <c r="AJ47" s="49" t="e">
        <f t="shared" si="10"/>
        <v>#DIV/0!</v>
      </c>
      <c r="AK47" s="49" t="e">
        <f t="shared" si="11"/>
        <v>#DIV/0!</v>
      </c>
      <c r="AL47" s="49" t="e">
        <f t="shared" si="12"/>
        <v>#DIV/0!</v>
      </c>
      <c r="AM47" s="49">
        <f t="shared" si="13"/>
        <v>0</v>
      </c>
      <c r="AN47" s="51">
        <f t="shared" si="14"/>
        <v>0</v>
      </c>
      <c r="AP47" s="49">
        <f t="shared" si="15"/>
        <v>0</v>
      </c>
      <c r="AQ47" s="49"/>
      <c r="AR47" s="52">
        <f t="shared" si="16"/>
        <v>200</v>
      </c>
      <c r="AS47" s="52">
        <f t="shared" si="17"/>
        <v>0</v>
      </c>
      <c r="AT47" s="52">
        <f t="shared" si="18"/>
        <v>0</v>
      </c>
      <c r="AU47" s="52">
        <f t="shared" si="19"/>
        <v>0</v>
      </c>
      <c r="AV47" s="27">
        <f t="shared" si="20"/>
        <v>0</v>
      </c>
      <c r="AW47" s="27">
        <f t="shared" si="21"/>
        <v>500</v>
      </c>
      <c r="AY47" s="22"/>
      <c r="AZ47" s="27"/>
      <c r="BA47" s="22"/>
      <c r="BB47" s="22"/>
      <c r="BC47" s="22"/>
      <c r="BD47" s="22"/>
    </row>
    <row r="48" spans="2:56" s="26" customFormat="1" ht="75" x14ac:dyDescent="0.3">
      <c r="B48" s="510"/>
      <c r="C48" s="513"/>
      <c r="D48" s="65" t="str">
        <f>'หมวด 2'!C270</f>
        <v>ตัวชี้วัดของการบรรลุความสำเร็จในกระบวนการที่ดำเนินการข้ามหลายหน่วยงาน (Joint KPI)
(โดยพิจารณาตัวชี้วัดจากความสอดคล้องตามพันธกิจหลักขององค์การแต่ในกรณีระบุตัวชี้วัด ITA จะไม่พิจารณาให้คะแนน)</v>
      </c>
      <c r="E48" s="65">
        <f>'หมวด 2'!C272</f>
        <v>0</v>
      </c>
      <c r="F48" s="43">
        <f>'หมวด 2'!E275</f>
        <v>0</v>
      </c>
      <c r="G48" s="43">
        <f>'หมวด 2'!G275</f>
        <v>0</v>
      </c>
      <c r="H48" s="43">
        <f>'หมวด 2'!C275</f>
        <v>0</v>
      </c>
      <c r="I48" s="43">
        <f>'หมวด 2'!I275</f>
        <v>0</v>
      </c>
      <c r="J48" s="43">
        <f>'หมวด 2'!K275</f>
        <v>0</v>
      </c>
      <c r="K48" s="43">
        <f>'หมวด 2'!M275</f>
        <v>0</v>
      </c>
      <c r="L48" s="44">
        <f t="shared" ref="L48" si="50">AVERAGE(I48:J48)</f>
        <v>0</v>
      </c>
      <c r="M48" s="45" t="str" cm="1">
        <f t="array" ref="M48">_xlfn.IFNA(_xlfn.SWITCH(F48,$V$1,V48,$W$1,W48),"")</f>
        <v/>
      </c>
      <c r="N48" s="46" t="str">
        <f t="shared" ref="N48:N55" si="51">IF(M48="","",IF(M48="ค่าเป้าหมายไม่ท้าทาย",100,IF(M48&lt;100,200,IF(OR(M48=100,AND(100&lt;M48,M48&lt;104.99)),300,IF(OR(M48=105,AND(105&lt;M48,M48&lt;109.99)),400,IF(OR(M48=110,110&lt;M48),500,"0"))))))</f>
        <v/>
      </c>
      <c r="O48" s="62"/>
      <c r="P48" s="63"/>
      <c r="Q48" s="22"/>
      <c r="R48" s="22"/>
      <c r="S48" s="22"/>
      <c r="V48" s="54" cm="1">
        <f t="array" ref="V48">IF(AP48&gt;G48,"ค่าเป้าหมายไม่ท้าทาย",IF(K48=G48,X48,IF(AND(K48=0,G48&gt;0),Y48,IF(AND(K48&lt;0,G48&gt;0),Z48,IF(AND(K48&gt;0,G48&gt;0),AA48,IF(AND(K48=0,G48&lt;0),AB48,IF(AND(K48&gt;0,G48&lt;0),AC48,IF(AND(K48&lt;0,G48&lt;0),AD48,IF(AND(K48&lt;0,E=0),AE48,"0")))))))))</f>
        <v>100</v>
      </c>
      <c r="W48" s="49" cm="1">
        <f t="array" ref="W48">IF(G48&gt;AP48,"ค่าเป้าหมายไม่ท้าทาย",IF(K48=G48,AF48,IF(AND(K48=0,G48&gt;0),IF(AG48&lt;0,0,AG48),IF(AND(K48=0,G48&lt;0),AH48,IF(AND(K48&lt;0,G48&gt;0),AI48,IF(AND(K48&gt;0,G48&gt;0),AJ48,IF(AND(K48&gt;0,G48&lt;0),AK48,IF(AND(K48&lt;0,G48&lt;0),AL48,IF(AND(I&lt;0,E=0),AM48,IF(AND(I&gt;0,E=0),AN48,"0"))))))))))</f>
        <v>144</v>
      </c>
      <c r="X48" s="50">
        <v>100</v>
      </c>
      <c r="Y48" s="49">
        <v>0</v>
      </c>
      <c r="Z48" s="49" t="e">
        <f t="shared" si="2"/>
        <v>#DIV/0!</v>
      </c>
      <c r="AA48" s="49" t="e">
        <f t="shared" si="3"/>
        <v>#DIV/0!</v>
      </c>
      <c r="AB48" s="49" t="e">
        <f t="shared" si="4"/>
        <v>#DIV/0!</v>
      </c>
      <c r="AC48" s="49">
        <f t="shared" si="5"/>
        <v>0</v>
      </c>
      <c r="AD48" s="49" t="e">
        <f t="shared" si="6"/>
        <v>#DIV/0!</v>
      </c>
      <c r="AE48" s="49">
        <f t="shared" si="7"/>
        <v>0</v>
      </c>
      <c r="AF48" s="50">
        <v>144</v>
      </c>
      <c r="AG48" s="49" t="e">
        <f t="shared" si="8"/>
        <v>#DIV/0!</v>
      </c>
      <c r="AH48" s="49">
        <v>44</v>
      </c>
      <c r="AI48" s="49" t="e">
        <f t="shared" si="9"/>
        <v>#DIV/0!</v>
      </c>
      <c r="AJ48" s="49" t="e">
        <f t="shared" si="10"/>
        <v>#DIV/0!</v>
      </c>
      <c r="AK48" s="49" t="e">
        <f t="shared" si="11"/>
        <v>#DIV/0!</v>
      </c>
      <c r="AL48" s="49" t="e">
        <f t="shared" si="12"/>
        <v>#DIV/0!</v>
      </c>
      <c r="AM48" s="49">
        <f t="shared" si="13"/>
        <v>0</v>
      </c>
      <c r="AN48" s="51">
        <f t="shared" si="14"/>
        <v>0</v>
      </c>
      <c r="AP48" s="49">
        <f t="shared" si="15"/>
        <v>0</v>
      </c>
      <c r="AQ48" s="49"/>
      <c r="AR48" s="52">
        <f t="shared" si="16"/>
        <v>200</v>
      </c>
      <c r="AS48" s="52">
        <f t="shared" si="17"/>
        <v>0</v>
      </c>
      <c r="AT48" s="52">
        <f t="shared" si="18"/>
        <v>0</v>
      </c>
      <c r="AU48" s="52">
        <f t="shared" si="19"/>
        <v>0</v>
      </c>
      <c r="AV48" s="27">
        <f t="shared" si="20"/>
        <v>0</v>
      </c>
      <c r="AW48" s="27">
        <f t="shared" si="21"/>
        <v>500</v>
      </c>
      <c r="AY48" s="22"/>
      <c r="AZ48" s="27"/>
      <c r="BA48" s="22"/>
      <c r="BB48" s="22"/>
      <c r="BC48" s="22"/>
      <c r="BD48" s="22"/>
    </row>
    <row r="49" spans="2:56" s="26" customFormat="1" ht="37.5" x14ac:dyDescent="0.3">
      <c r="B49" s="510"/>
      <c r="C49" s="513"/>
      <c r="D49" s="65" t="str">
        <f>'หมวด 2'!C285</f>
        <v>ตัวชี้วัดที่สะท้อนถึงผลกระทบในวงกว้างจากการดำเนินการที่มีต่อด้านเศรษฐกิจของประเทศ จากการดำเนินการด้านพันธกิจหลักของส่วนราชการ</v>
      </c>
      <c r="E49" s="65">
        <f>'หมวด 2'!C287</f>
        <v>0</v>
      </c>
      <c r="F49" s="43">
        <f>'หมวด 2'!E318</f>
        <v>0</v>
      </c>
      <c r="G49" s="43">
        <f>'หมวด 2'!G318</f>
        <v>0</v>
      </c>
      <c r="H49" s="43">
        <f>'หมวด 2'!C318</f>
        <v>0</v>
      </c>
      <c r="I49" s="43">
        <f>'หมวด 2'!I318</f>
        <v>0</v>
      </c>
      <c r="J49" s="43">
        <f>'หมวด 2'!K318</f>
        <v>0</v>
      </c>
      <c r="K49" s="43">
        <f>'หมวด 2'!M318</f>
        <v>0</v>
      </c>
      <c r="L49" s="44">
        <f t="shared" si="48"/>
        <v>0</v>
      </c>
      <c r="M49" s="45" t="str" cm="1">
        <f t="array" ref="M49">_xlfn.IFNA(_xlfn.SWITCH(F49,$V$1,V49,$W$1,W49),"")</f>
        <v/>
      </c>
      <c r="N49" s="46" t="str">
        <f t="shared" si="51"/>
        <v/>
      </c>
      <c r="O49" s="62">
        <v>100</v>
      </c>
      <c r="P49" s="63"/>
      <c r="Q49" s="22"/>
      <c r="R49" s="22"/>
      <c r="S49" s="22"/>
      <c r="V49" s="54" cm="1">
        <f t="array" ref="V49">IF(AP49&gt;G49,"ค่าเป้าหมายไม่ท้าทาย",IF(K49=G49,X49,IF(AND(K49=0,G49&gt;0),Y49,IF(AND(K49&lt;0,G49&gt;0),Z49,IF(AND(K49&gt;0,G49&gt;0),AA49,IF(AND(K49=0,G49&lt;0),AB49,IF(AND(K49&gt;0,G49&lt;0),AC49,IF(AND(K49&lt;0,G49&lt;0),AD49,IF(AND(K49&lt;0,E=0),AE49,"0")))))))))</f>
        <v>100</v>
      </c>
      <c r="W49" s="49" cm="1">
        <f t="array" ref="W49">IF(G49&gt;AP49,"ค่าเป้าหมายไม่ท้าทาย",IF(K49=G49,AF49,IF(AND(K49=0,G49&gt;0),IF(AG49&lt;0,0,AG49),IF(AND(K49=0,G49&lt;0),AH49,IF(AND(K49&lt;0,G49&gt;0),AI49,IF(AND(K49&gt;0,G49&gt;0),AJ49,IF(AND(K49&gt;0,G49&lt;0),AK49,IF(AND(K49&lt;0,G49&lt;0),AL49,IF(AND(I&lt;0,E=0),AM49,IF(AND(I&gt;0,E=0),AN49,"0"))))))))))</f>
        <v>145</v>
      </c>
      <c r="X49" s="50">
        <v>100</v>
      </c>
      <c r="Y49" s="49">
        <v>0</v>
      </c>
      <c r="Z49" s="49" t="e">
        <f t="shared" si="2"/>
        <v>#DIV/0!</v>
      </c>
      <c r="AA49" s="49" t="e">
        <f t="shared" si="3"/>
        <v>#DIV/0!</v>
      </c>
      <c r="AB49" s="49" t="e">
        <f t="shared" si="4"/>
        <v>#DIV/0!</v>
      </c>
      <c r="AC49" s="49">
        <f t="shared" si="5"/>
        <v>0</v>
      </c>
      <c r="AD49" s="49" t="e">
        <f t="shared" si="6"/>
        <v>#DIV/0!</v>
      </c>
      <c r="AE49" s="49">
        <f t="shared" si="7"/>
        <v>0</v>
      </c>
      <c r="AF49" s="50">
        <v>145</v>
      </c>
      <c r="AG49" s="49" t="e">
        <f t="shared" si="8"/>
        <v>#DIV/0!</v>
      </c>
      <c r="AH49" s="49">
        <v>45</v>
      </c>
      <c r="AI49" s="49" t="e">
        <f t="shared" si="9"/>
        <v>#DIV/0!</v>
      </c>
      <c r="AJ49" s="49" t="e">
        <f t="shared" si="10"/>
        <v>#DIV/0!</v>
      </c>
      <c r="AK49" s="49" t="e">
        <f t="shared" si="11"/>
        <v>#DIV/0!</v>
      </c>
      <c r="AL49" s="49" t="e">
        <f t="shared" si="12"/>
        <v>#DIV/0!</v>
      </c>
      <c r="AM49" s="49">
        <f t="shared" si="13"/>
        <v>0</v>
      </c>
      <c r="AN49" s="51">
        <f t="shared" si="14"/>
        <v>0</v>
      </c>
      <c r="AP49" s="49">
        <f t="shared" si="15"/>
        <v>0</v>
      </c>
      <c r="AQ49" s="49"/>
      <c r="AR49" s="52">
        <f t="shared" si="16"/>
        <v>200</v>
      </c>
      <c r="AS49" s="52">
        <f t="shared" si="17"/>
        <v>0</v>
      </c>
      <c r="AT49" s="52">
        <f t="shared" si="18"/>
        <v>0</v>
      </c>
      <c r="AU49" s="52">
        <f t="shared" si="19"/>
        <v>0</v>
      </c>
      <c r="AV49" s="27">
        <f t="shared" si="20"/>
        <v>0</v>
      </c>
      <c r="AW49" s="27">
        <f t="shared" si="21"/>
        <v>500</v>
      </c>
      <c r="AY49" s="22"/>
      <c r="AZ49" s="27"/>
      <c r="BA49" s="22"/>
      <c r="BB49" s="22"/>
      <c r="BC49" s="22"/>
      <c r="BD49" s="22"/>
    </row>
    <row r="50" spans="2:56" s="26" customFormat="1" ht="37.5" x14ac:dyDescent="0.3">
      <c r="B50" s="510"/>
      <c r="C50" s="513"/>
      <c r="D50" s="65" t="str">
        <f>'หมวด 2'!C298</f>
        <v>ตัวชี้วัดที่สะท้อนถึงผลกระทบในวงกว้างจากการดำเนินการที่มีต่อด้านเศรษฐกิจของประเทศ จากการดำเนินการด้านพันธกิจหลักของส่วนราชการ</v>
      </c>
      <c r="E50" s="65">
        <f>'หมวด 2'!C300</f>
        <v>0</v>
      </c>
      <c r="F50" s="43">
        <f>'หมวด 2'!E303</f>
        <v>0</v>
      </c>
      <c r="G50" s="43">
        <f>'หมวด 2'!G303</f>
        <v>0</v>
      </c>
      <c r="H50" s="43">
        <f>'หมวด 2'!C303</f>
        <v>0</v>
      </c>
      <c r="I50" s="43">
        <f>'หมวด 2'!I303</f>
        <v>0</v>
      </c>
      <c r="J50" s="43">
        <f>'หมวด 2'!K303</f>
        <v>0</v>
      </c>
      <c r="K50" s="43">
        <f>'หมวด 2'!M303</f>
        <v>0</v>
      </c>
      <c r="L50" s="44">
        <f t="shared" ref="L50" si="52">AVERAGE(I50:J50)</f>
        <v>0</v>
      </c>
      <c r="M50" s="45" t="str" cm="1">
        <f t="array" ref="M50">_xlfn.IFNA(_xlfn.SWITCH(F50,$V$1,V50,$W$1,W50),"")</f>
        <v/>
      </c>
      <c r="N50" s="46" t="str">
        <f t="shared" si="51"/>
        <v/>
      </c>
      <c r="O50" s="62"/>
      <c r="P50" s="63"/>
      <c r="Q50" s="22"/>
      <c r="R50" s="22"/>
      <c r="S50" s="22"/>
      <c r="V50" s="54" cm="1">
        <f t="array" ref="V50">IF(AP50&gt;G50,"ค่าเป้าหมายไม่ท้าทาย",IF(K50=G50,X50,IF(AND(K50=0,G50&gt;0),Y50,IF(AND(K50&lt;0,G50&gt;0),Z50,IF(AND(K50&gt;0,G50&gt;0),AA50,IF(AND(K50=0,G50&lt;0),AB50,IF(AND(K50&gt;0,G50&lt;0),AC50,IF(AND(K50&lt;0,G50&lt;0),AD50,IF(AND(K50&lt;0,E=0),AE50,"0")))))))))</f>
        <v>100</v>
      </c>
      <c r="W50" s="49" cm="1">
        <f t="array" ref="W50">IF(G50&gt;AP50,"ค่าเป้าหมายไม่ท้าทาย",IF(K50=G50,AF50,IF(AND(K50=0,G50&gt;0),IF(AG50&lt;0,0,AG50),IF(AND(K50=0,G50&lt;0),AH50,IF(AND(K50&lt;0,G50&gt;0),AI50,IF(AND(K50&gt;0,G50&gt;0),AJ50,IF(AND(K50&gt;0,G50&lt;0),AK50,IF(AND(K50&lt;0,G50&lt;0),AL50,IF(AND(I&lt;0,E=0),AM50,IF(AND(I&gt;0,E=0),AN50,"0"))))))))))</f>
        <v>146</v>
      </c>
      <c r="X50" s="50">
        <v>100</v>
      </c>
      <c r="Y50" s="49">
        <v>0</v>
      </c>
      <c r="Z50" s="49" t="e">
        <f t="shared" si="2"/>
        <v>#DIV/0!</v>
      </c>
      <c r="AA50" s="49" t="e">
        <f t="shared" si="3"/>
        <v>#DIV/0!</v>
      </c>
      <c r="AB50" s="49" t="e">
        <f t="shared" si="4"/>
        <v>#DIV/0!</v>
      </c>
      <c r="AC50" s="49">
        <f t="shared" si="5"/>
        <v>0</v>
      </c>
      <c r="AD50" s="49" t="e">
        <f t="shared" si="6"/>
        <v>#DIV/0!</v>
      </c>
      <c r="AE50" s="49">
        <f t="shared" si="7"/>
        <v>0</v>
      </c>
      <c r="AF50" s="50">
        <v>146</v>
      </c>
      <c r="AG50" s="49" t="e">
        <f t="shared" si="8"/>
        <v>#DIV/0!</v>
      </c>
      <c r="AH50" s="49">
        <v>46</v>
      </c>
      <c r="AI50" s="49" t="e">
        <f t="shared" si="9"/>
        <v>#DIV/0!</v>
      </c>
      <c r="AJ50" s="49" t="e">
        <f t="shared" si="10"/>
        <v>#DIV/0!</v>
      </c>
      <c r="AK50" s="49" t="e">
        <f t="shared" si="11"/>
        <v>#DIV/0!</v>
      </c>
      <c r="AL50" s="49" t="e">
        <f t="shared" si="12"/>
        <v>#DIV/0!</v>
      </c>
      <c r="AM50" s="49">
        <f t="shared" si="13"/>
        <v>0</v>
      </c>
      <c r="AN50" s="51">
        <f t="shared" si="14"/>
        <v>0</v>
      </c>
      <c r="AP50" s="49">
        <f t="shared" si="15"/>
        <v>0</v>
      </c>
      <c r="AQ50" s="49"/>
      <c r="AR50" s="52">
        <f t="shared" si="16"/>
        <v>200</v>
      </c>
      <c r="AS50" s="52">
        <f t="shared" si="17"/>
        <v>0</v>
      </c>
      <c r="AT50" s="52">
        <f t="shared" si="18"/>
        <v>0</v>
      </c>
      <c r="AU50" s="52">
        <f t="shared" si="19"/>
        <v>0</v>
      </c>
      <c r="AV50" s="27">
        <f t="shared" si="20"/>
        <v>0</v>
      </c>
      <c r="AW50" s="27">
        <f t="shared" si="21"/>
        <v>500</v>
      </c>
      <c r="AY50" s="22"/>
      <c r="AZ50" s="27"/>
      <c r="BA50" s="22"/>
      <c r="BB50" s="22"/>
      <c r="BC50" s="22"/>
      <c r="BD50" s="22"/>
    </row>
    <row r="51" spans="2:56" s="26" customFormat="1" ht="37.5" x14ac:dyDescent="0.3">
      <c r="B51" s="510"/>
      <c r="C51" s="513"/>
      <c r="D51" s="65" t="str">
        <f>'หมวด 2'!C313</f>
        <v>ตัวชี้วัดที่สะท้อนถึงผลกระทบในวงกว้างจากการดำเนินการที่มีต่อด้านสังคมของประเทศ จากการดำเนินการด้านพันธกิจหลักของส่วนราชการ</v>
      </c>
      <c r="E51" s="65">
        <f>'หมวด 2'!C315</f>
        <v>0</v>
      </c>
      <c r="F51" s="43">
        <f>'หมวด 2'!E318</f>
        <v>0</v>
      </c>
      <c r="G51" s="43">
        <f>'หมวด 2'!G318</f>
        <v>0</v>
      </c>
      <c r="H51" s="43">
        <f>'หมวด 2'!C318</f>
        <v>0</v>
      </c>
      <c r="I51" s="43">
        <f>'หมวด 2'!I318</f>
        <v>0</v>
      </c>
      <c r="J51" s="43">
        <f>'หมวด 2'!K318</f>
        <v>0</v>
      </c>
      <c r="K51" s="43">
        <f>'หมวด 2'!M318</f>
        <v>0</v>
      </c>
      <c r="L51" s="44">
        <f t="shared" si="48"/>
        <v>0</v>
      </c>
      <c r="M51" s="45" t="str" cm="1">
        <f t="array" ref="M51">_xlfn.IFNA(_xlfn.SWITCH(F51,$V$1,V51,$W$1,W51),"")</f>
        <v/>
      </c>
      <c r="N51" s="46" t="str">
        <f t="shared" si="51"/>
        <v/>
      </c>
      <c r="O51" s="62">
        <v>500</v>
      </c>
      <c r="P51" s="63"/>
      <c r="Q51" s="22"/>
      <c r="R51" s="22"/>
      <c r="S51" s="22"/>
      <c r="V51" s="54" cm="1">
        <f t="array" ref="V51">IF(AP51&gt;G51,"ค่าเป้าหมายไม่ท้าทาย",IF(K51=G51,X51,IF(AND(K51=0,G51&gt;0),Y51,IF(AND(K51&lt;0,G51&gt;0),Z51,IF(AND(K51&gt;0,G51&gt;0),AA51,IF(AND(K51=0,G51&lt;0),AB51,IF(AND(K51&gt;0,G51&lt;0),AC51,IF(AND(K51&lt;0,G51&lt;0),AD51,IF(AND(K51&lt;0,E=0),AE51,"0")))))))))</f>
        <v>100</v>
      </c>
      <c r="W51" s="49" cm="1">
        <f t="array" ref="W51">IF(G51&gt;AP51,"ค่าเป้าหมายไม่ท้าทาย",IF(K51=G51,AF51,IF(AND(K51=0,G51&gt;0),IF(AG51&lt;0,0,AG51),IF(AND(K51=0,G51&lt;0),AH51,IF(AND(K51&lt;0,G51&gt;0),AI51,IF(AND(K51&gt;0,G51&gt;0),AJ51,IF(AND(K51&gt;0,G51&lt;0),AK51,IF(AND(K51&lt;0,G51&lt;0),AL51,IF(AND(I&lt;0,E=0),AM51,IF(AND(I&gt;0,E=0),AN51,"0"))))))))))</f>
        <v>147</v>
      </c>
      <c r="X51" s="50">
        <v>100</v>
      </c>
      <c r="Y51" s="49">
        <v>0</v>
      </c>
      <c r="Z51" s="49" t="e">
        <f t="shared" si="2"/>
        <v>#DIV/0!</v>
      </c>
      <c r="AA51" s="49" t="e">
        <f t="shared" si="3"/>
        <v>#DIV/0!</v>
      </c>
      <c r="AB51" s="49" t="e">
        <f t="shared" si="4"/>
        <v>#DIV/0!</v>
      </c>
      <c r="AC51" s="49">
        <f t="shared" si="5"/>
        <v>0</v>
      </c>
      <c r="AD51" s="49" t="e">
        <f t="shared" si="6"/>
        <v>#DIV/0!</v>
      </c>
      <c r="AE51" s="49">
        <f t="shared" si="7"/>
        <v>0</v>
      </c>
      <c r="AF51" s="50">
        <v>147</v>
      </c>
      <c r="AG51" s="49" t="e">
        <f t="shared" si="8"/>
        <v>#DIV/0!</v>
      </c>
      <c r="AH51" s="49">
        <v>47</v>
      </c>
      <c r="AI51" s="49" t="e">
        <f t="shared" si="9"/>
        <v>#DIV/0!</v>
      </c>
      <c r="AJ51" s="49" t="e">
        <f t="shared" si="10"/>
        <v>#DIV/0!</v>
      </c>
      <c r="AK51" s="49" t="e">
        <f t="shared" si="11"/>
        <v>#DIV/0!</v>
      </c>
      <c r="AL51" s="49" t="e">
        <f t="shared" si="12"/>
        <v>#DIV/0!</v>
      </c>
      <c r="AM51" s="49">
        <f t="shared" si="13"/>
        <v>0</v>
      </c>
      <c r="AN51" s="51">
        <f t="shared" si="14"/>
        <v>0</v>
      </c>
      <c r="AP51" s="49">
        <f t="shared" si="15"/>
        <v>0</v>
      </c>
      <c r="AQ51" s="49"/>
      <c r="AR51" s="52">
        <f t="shared" si="16"/>
        <v>200</v>
      </c>
      <c r="AS51" s="52">
        <f t="shared" si="17"/>
        <v>0</v>
      </c>
      <c r="AT51" s="52">
        <f t="shared" si="18"/>
        <v>0</v>
      </c>
      <c r="AU51" s="52">
        <f t="shared" si="19"/>
        <v>0</v>
      </c>
      <c r="AV51" s="27">
        <f t="shared" si="20"/>
        <v>0</v>
      </c>
      <c r="AW51" s="27">
        <f t="shared" si="21"/>
        <v>500</v>
      </c>
      <c r="AY51" s="22"/>
      <c r="AZ51" s="27"/>
      <c r="BA51" s="22"/>
      <c r="BB51" s="22"/>
      <c r="BC51" s="22"/>
      <c r="BD51" s="22"/>
    </row>
    <row r="52" spans="2:56" s="26" customFormat="1" ht="37.5" x14ac:dyDescent="0.3">
      <c r="B52" s="510"/>
      <c r="C52" s="513"/>
      <c r="D52" s="65" t="str">
        <f>'หมวด 2'!C326</f>
        <v>ตัวชี้วัดที่สะท้อนถึงผลกระทบในวงกว้างจากการดำเนินการที่มีต่อด้านสังคมของประเทศ จากการดำเนินการด้านพันธกิจหลักของส่วนราชการ</v>
      </c>
      <c r="E52" s="65">
        <f>'หมวด 2'!C328</f>
        <v>0</v>
      </c>
      <c r="F52" s="43">
        <f>'หมวด 2'!E331</f>
        <v>0</v>
      </c>
      <c r="G52" s="43">
        <f>'หมวด 2'!G331</f>
        <v>0</v>
      </c>
      <c r="H52" s="43">
        <f>'หมวด 2'!C331</f>
        <v>0</v>
      </c>
      <c r="I52" s="43">
        <f>'หมวด 2'!I331</f>
        <v>0</v>
      </c>
      <c r="J52" s="43">
        <f>'หมวด 2'!K331</f>
        <v>0</v>
      </c>
      <c r="K52" s="43">
        <f>'หมวด 2'!M331</f>
        <v>0</v>
      </c>
      <c r="L52" s="44">
        <f t="shared" ref="L52" si="53">AVERAGE(I52:J52)</f>
        <v>0</v>
      </c>
      <c r="M52" s="45"/>
      <c r="N52" s="46"/>
      <c r="O52" s="62"/>
      <c r="P52" s="63"/>
      <c r="Q52" s="22"/>
      <c r="R52" s="22"/>
      <c r="S52" s="22"/>
      <c r="V52" s="54"/>
      <c r="W52" s="49"/>
      <c r="X52" s="50"/>
      <c r="Y52" s="49"/>
      <c r="Z52" s="49"/>
      <c r="AA52" s="49"/>
      <c r="AB52" s="49"/>
      <c r="AC52" s="49"/>
      <c r="AD52" s="49"/>
      <c r="AE52" s="49"/>
      <c r="AF52" s="50"/>
      <c r="AG52" s="49"/>
      <c r="AH52" s="49"/>
      <c r="AI52" s="49"/>
      <c r="AJ52" s="49"/>
      <c r="AK52" s="49"/>
      <c r="AL52" s="49"/>
      <c r="AM52" s="49"/>
      <c r="AN52" s="51"/>
      <c r="AP52" s="49"/>
      <c r="AQ52" s="49"/>
      <c r="AR52" s="52"/>
      <c r="AS52" s="52"/>
      <c r="AT52" s="52"/>
      <c r="AU52" s="52"/>
      <c r="AV52" s="27"/>
      <c r="AW52" s="27"/>
      <c r="AY52" s="22"/>
      <c r="AZ52" s="27"/>
      <c r="BA52" s="22"/>
      <c r="BB52" s="22"/>
      <c r="BC52" s="22"/>
      <c r="BD52" s="22"/>
    </row>
    <row r="53" spans="2:56" s="26" customFormat="1" ht="37.5" x14ac:dyDescent="0.3">
      <c r="B53" s="510"/>
      <c r="C53" s="513"/>
      <c r="D53" s="65" t="str">
        <f>'หมวด 2'!C341</f>
        <v>ตัวชี้วัดที่สะท้อนถึงผลกระทบในวงกว้างจากการดำเนินการที่มีต่อด้านสาธารณสุขของประเทศ จากการดำเนินการด้านพันธกิจหลักของส่วนราชการ</v>
      </c>
      <c r="E53" s="65">
        <f>'หมวด 2'!C343</f>
        <v>0</v>
      </c>
      <c r="F53" s="43">
        <f>'หมวด 2'!E346</f>
        <v>0</v>
      </c>
      <c r="G53" s="43">
        <f>'หมวด 2'!G346</f>
        <v>0</v>
      </c>
      <c r="H53" s="43">
        <f>'หมวด 2'!C346</f>
        <v>0</v>
      </c>
      <c r="I53" s="43">
        <f>'หมวด 2'!I346</f>
        <v>0</v>
      </c>
      <c r="J53" s="43">
        <f>'หมวด 2'!K346</f>
        <v>0</v>
      </c>
      <c r="K53" s="43">
        <f>'หมวด 2'!M346</f>
        <v>0</v>
      </c>
      <c r="L53" s="44">
        <f t="shared" si="48"/>
        <v>0</v>
      </c>
      <c r="M53" s="45" t="str" cm="1">
        <f t="array" ref="M53">_xlfn.IFNA(_xlfn.SWITCH(F53,$V$1,V53,$W$1,W53),"")</f>
        <v/>
      </c>
      <c r="N53" s="46" t="str">
        <f t="shared" si="51"/>
        <v/>
      </c>
      <c r="O53" s="62">
        <v>500</v>
      </c>
      <c r="P53" s="63"/>
      <c r="Q53" s="22"/>
      <c r="R53" s="22"/>
      <c r="S53" s="22"/>
      <c r="V53" s="54" cm="1">
        <f t="array" ref="V53">IF(AP53&gt;G53,"ค่าเป้าหมายไม่ท้าทาย",IF(K53=G53,X53,IF(AND(K53=0,G53&gt;0),Y53,IF(AND(K53&lt;0,G53&gt;0),Z53,IF(AND(K53&gt;0,G53&gt;0),AA53,IF(AND(K53=0,G53&lt;0),AB53,IF(AND(K53&gt;0,G53&lt;0),AC53,IF(AND(K53&lt;0,G53&lt;0),AD53,IF(AND(K53&lt;0,E=0),AE53,"0")))))))))</f>
        <v>100</v>
      </c>
      <c r="W53" s="49" cm="1">
        <f t="array" ref="W53">IF(G53&gt;AP53,"ค่าเป้าหมายไม่ท้าทาย",IF(K53=G53,AF53,IF(AND(K53=0,G53&gt;0),IF(AG53&lt;0,0,AG53),IF(AND(K53=0,G53&lt;0),AH53,IF(AND(K53&lt;0,G53&gt;0),AI53,IF(AND(K53&gt;0,G53&gt;0),AJ53,IF(AND(K53&gt;0,G53&lt;0),AK53,IF(AND(K53&lt;0,G53&lt;0),AL53,IF(AND(I&lt;0,E=0),AM53,IF(AND(I&gt;0,E=0),AN53,"0"))))))))))</f>
        <v>148</v>
      </c>
      <c r="X53" s="50">
        <v>100</v>
      </c>
      <c r="Y53" s="49">
        <v>0</v>
      </c>
      <c r="Z53" s="49" t="e">
        <f t="shared" si="2"/>
        <v>#DIV/0!</v>
      </c>
      <c r="AA53" s="49" t="e">
        <f t="shared" si="3"/>
        <v>#DIV/0!</v>
      </c>
      <c r="AB53" s="49" t="e">
        <f t="shared" si="4"/>
        <v>#DIV/0!</v>
      </c>
      <c r="AC53" s="49">
        <f t="shared" si="5"/>
        <v>0</v>
      </c>
      <c r="AD53" s="49" t="e">
        <f t="shared" si="6"/>
        <v>#DIV/0!</v>
      </c>
      <c r="AE53" s="49">
        <f t="shared" si="7"/>
        <v>0</v>
      </c>
      <c r="AF53" s="50">
        <v>148</v>
      </c>
      <c r="AG53" s="49" t="e">
        <f t="shared" si="8"/>
        <v>#DIV/0!</v>
      </c>
      <c r="AH53" s="49">
        <v>48</v>
      </c>
      <c r="AI53" s="49" t="e">
        <f t="shared" si="9"/>
        <v>#DIV/0!</v>
      </c>
      <c r="AJ53" s="49" t="e">
        <f t="shared" si="10"/>
        <v>#DIV/0!</v>
      </c>
      <c r="AK53" s="49" t="e">
        <f t="shared" si="11"/>
        <v>#DIV/0!</v>
      </c>
      <c r="AL53" s="49" t="e">
        <f t="shared" si="12"/>
        <v>#DIV/0!</v>
      </c>
      <c r="AM53" s="49">
        <f t="shared" si="13"/>
        <v>0</v>
      </c>
      <c r="AN53" s="51">
        <f t="shared" si="14"/>
        <v>0</v>
      </c>
      <c r="AP53" s="49">
        <f t="shared" si="15"/>
        <v>0</v>
      </c>
      <c r="AQ53" s="49"/>
      <c r="AR53" s="52">
        <f t="shared" si="16"/>
        <v>200</v>
      </c>
      <c r="AS53" s="52">
        <f t="shared" si="17"/>
        <v>0</v>
      </c>
      <c r="AT53" s="52">
        <f t="shared" si="18"/>
        <v>0</v>
      </c>
      <c r="AU53" s="52">
        <f t="shared" si="19"/>
        <v>0</v>
      </c>
      <c r="AV53" s="27">
        <f t="shared" si="20"/>
        <v>0</v>
      </c>
      <c r="AW53" s="27">
        <f t="shared" si="21"/>
        <v>500</v>
      </c>
      <c r="AY53" s="22"/>
      <c r="AZ53" s="27"/>
      <c r="BA53" s="22"/>
      <c r="BB53" s="22"/>
      <c r="BC53" s="22"/>
      <c r="BD53" s="22"/>
    </row>
    <row r="54" spans="2:56" s="26" customFormat="1" ht="37.5" x14ac:dyDescent="0.3">
      <c r="B54" s="510"/>
      <c r="C54" s="513"/>
      <c r="D54" s="65" t="str">
        <f>'หมวด 2'!C354</f>
        <v>ตัวชี้วัดที่สะท้อนถึงผลกระทบในวงกว้างจากการดำเนินการที่มีต่อด้านสาธารณสุขของประเทศ จากการดำเนินการด้านพันธกิจหลักของส่วนราชการ</v>
      </c>
      <c r="E54" s="65">
        <f>'หมวด 2'!C356</f>
        <v>0</v>
      </c>
      <c r="F54" s="43">
        <f>'หมวด 2'!E359</f>
        <v>0</v>
      </c>
      <c r="G54" s="43">
        <f>'หมวด 2'!G359</f>
        <v>0</v>
      </c>
      <c r="H54" s="43">
        <f>'หมวด 2'!C359</f>
        <v>0</v>
      </c>
      <c r="I54" s="43">
        <f>'หมวด 2'!I359</f>
        <v>0</v>
      </c>
      <c r="J54" s="43">
        <f>'หมวด 2'!K359</f>
        <v>0</v>
      </c>
      <c r="K54" s="43">
        <f>'หมวด 2'!M359</f>
        <v>0</v>
      </c>
      <c r="L54" s="44">
        <f t="shared" ref="L54" si="54">AVERAGE(I54:J54)</f>
        <v>0</v>
      </c>
      <c r="M54" s="45" t="str" cm="1">
        <f t="array" ref="M54">_xlfn.IFNA(_xlfn.SWITCH(F54,$V$1,V54,$W$1,W54),"")</f>
        <v/>
      </c>
      <c r="N54" s="46" t="str">
        <f t="shared" si="51"/>
        <v/>
      </c>
      <c r="O54" s="62"/>
      <c r="P54" s="63"/>
      <c r="Q54" s="22"/>
      <c r="R54" s="22"/>
      <c r="S54" s="22"/>
      <c r="V54" s="54" cm="1">
        <f t="array" ref="V54">IF(AP54&gt;G54,"ค่าเป้าหมายไม่ท้าทาย",IF(K54=G54,X54,IF(AND(K54=0,G54&gt;0),Y54,IF(AND(K54&lt;0,G54&gt;0),Z54,IF(AND(K54&gt;0,G54&gt;0),AA54,IF(AND(K54=0,G54&lt;0),AB54,IF(AND(K54&gt;0,G54&lt;0),AC54,IF(AND(K54&lt;0,G54&lt;0),AD54,IF(AND(K54&lt;0,E=0),AE54,"0")))))))))</f>
        <v>100</v>
      </c>
      <c r="W54" s="49" cm="1">
        <f t="array" ref="W54">IF(G54&gt;AP54,"ค่าเป้าหมายไม่ท้าทาย",IF(K54=G54,AF54,IF(AND(K54=0,G54&gt;0),IF(AG54&lt;0,0,AG54),IF(AND(K54=0,G54&lt;0),AH54,IF(AND(K54&lt;0,G54&gt;0),AI54,IF(AND(K54&gt;0,G54&gt;0),AJ54,IF(AND(K54&gt;0,G54&lt;0),AK54,IF(AND(K54&lt;0,G54&lt;0),AL54,IF(AND(I&lt;0,E=0),AM54,IF(AND(I&gt;0,E=0),AN54,"0"))))))))))</f>
        <v>149</v>
      </c>
      <c r="X54" s="50">
        <v>100</v>
      </c>
      <c r="Y54" s="49">
        <v>0</v>
      </c>
      <c r="Z54" s="49" t="e">
        <f t="shared" si="2"/>
        <v>#DIV/0!</v>
      </c>
      <c r="AA54" s="49" t="e">
        <f t="shared" si="3"/>
        <v>#DIV/0!</v>
      </c>
      <c r="AB54" s="49" t="e">
        <f t="shared" si="4"/>
        <v>#DIV/0!</v>
      </c>
      <c r="AC54" s="49">
        <f t="shared" si="5"/>
        <v>0</v>
      </c>
      <c r="AD54" s="49" t="e">
        <f t="shared" si="6"/>
        <v>#DIV/0!</v>
      </c>
      <c r="AE54" s="49">
        <f t="shared" si="7"/>
        <v>0</v>
      </c>
      <c r="AF54" s="50">
        <v>149</v>
      </c>
      <c r="AG54" s="49" t="e">
        <f t="shared" si="8"/>
        <v>#DIV/0!</v>
      </c>
      <c r="AH54" s="49">
        <v>49</v>
      </c>
      <c r="AI54" s="49" t="e">
        <f t="shared" si="9"/>
        <v>#DIV/0!</v>
      </c>
      <c r="AJ54" s="49" t="e">
        <f t="shared" si="10"/>
        <v>#DIV/0!</v>
      </c>
      <c r="AK54" s="49" t="e">
        <f t="shared" si="11"/>
        <v>#DIV/0!</v>
      </c>
      <c r="AL54" s="49" t="e">
        <f t="shared" si="12"/>
        <v>#DIV/0!</v>
      </c>
      <c r="AM54" s="49">
        <f t="shared" si="13"/>
        <v>0</v>
      </c>
      <c r="AN54" s="51">
        <f t="shared" si="14"/>
        <v>0</v>
      </c>
      <c r="AP54" s="49">
        <f t="shared" si="15"/>
        <v>0</v>
      </c>
      <c r="AQ54" s="49"/>
      <c r="AR54" s="52">
        <f t="shared" si="16"/>
        <v>200</v>
      </c>
      <c r="AS54" s="52">
        <f t="shared" si="17"/>
        <v>0</v>
      </c>
      <c r="AT54" s="52">
        <f t="shared" si="18"/>
        <v>0</v>
      </c>
      <c r="AU54" s="52">
        <f t="shared" si="19"/>
        <v>0</v>
      </c>
      <c r="AV54" s="27">
        <f t="shared" si="20"/>
        <v>0</v>
      </c>
      <c r="AW54" s="27">
        <f t="shared" si="21"/>
        <v>500</v>
      </c>
      <c r="AY54" s="22"/>
      <c r="AZ54" s="27"/>
      <c r="BA54" s="22"/>
      <c r="BB54" s="22"/>
      <c r="BC54" s="22"/>
      <c r="BD54" s="22"/>
    </row>
    <row r="55" spans="2:56" s="26" customFormat="1" ht="93.75" x14ac:dyDescent="0.3">
      <c r="B55" s="510"/>
      <c r="C55" s="513"/>
      <c r="D55" s="65" t="str">
        <f>'หมวด 2'!C369</f>
        <v>ตัวชี้วัดที่สะท้อนถึงผลกระทบในวงกว้างจากการดำเนินการที่มีต่อด้านสิ่งแวดล้อมของประเทศ จากการดำเนินการด้านพันธกิจหลักของส่วนราชการ (หากหน่วยงานเลือกตัววัดร้อยละความสำเร็จของการจัดทำคาร์บอนฟุตพริ้นท์ขององค์กร ให้ใช้เกณฑ์ฯ ตามที่กำหนดในคู่มือการประเมิน PMQA 4.0 (KPI) 2568 หน้า 96)</v>
      </c>
      <c r="E55" s="65">
        <f>'หมวด 2'!C371</f>
        <v>0</v>
      </c>
      <c r="F55" s="43">
        <f>'หมวด 2'!E374</f>
        <v>0</v>
      </c>
      <c r="G55" s="43">
        <f>'หมวด 2'!G374</f>
        <v>0</v>
      </c>
      <c r="H55" s="43">
        <f>'หมวด 2'!C374</f>
        <v>0</v>
      </c>
      <c r="I55" s="43">
        <f>'หมวด 2'!I374</f>
        <v>0</v>
      </c>
      <c r="J55" s="43">
        <f>'หมวด 2'!K374</f>
        <v>0</v>
      </c>
      <c r="K55" s="43">
        <f>'หมวด 2'!M374</f>
        <v>0</v>
      </c>
      <c r="L55" s="44">
        <f t="shared" si="48"/>
        <v>0</v>
      </c>
      <c r="M55" s="45" t="str" cm="1">
        <f t="array" ref="M55">_xlfn.IFNA(_xlfn.SWITCH(F55,$V$1,V55,$W$1,W55),"")</f>
        <v/>
      </c>
      <c r="N55" s="46" t="str">
        <f t="shared" si="51"/>
        <v/>
      </c>
      <c r="O55" s="62">
        <v>400</v>
      </c>
      <c r="P55" s="63"/>
      <c r="Q55" s="22"/>
      <c r="R55" s="22"/>
      <c r="S55" s="22"/>
      <c r="V55" s="54" cm="1">
        <f t="array" ref="V55">IF(AP55&gt;G55,"ค่าเป้าหมายไม่ท้าทาย",IF(K55=G55,X55,IF(AND(K55=0,G55&gt;0),Y55,IF(AND(K55&lt;0,G55&gt;0),Z55,IF(AND(K55&gt;0,G55&gt;0),AA55,IF(AND(K55=0,G55&lt;0),AB55,IF(AND(K55&gt;0,G55&lt;0),AC55,IF(AND(K55&lt;0,G55&lt;0),AD55,IF(AND(K55&lt;0,E=0),AE55,"0")))))))))</f>
        <v>100</v>
      </c>
      <c r="W55" s="49" cm="1">
        <f t="array" ref="W55">IF(G55&gt;AP55,"ค่าเป้าหมายไม่ท้าทาย",IF(K55=G55,AF55,IF(AND(K55=0,G55&gt;0),IF(AG55&lt;0,0,AG55),IF(AND(K55=0,G55&lt;0),AH55,IF(AND(K55&lt;0,G55&gt;0),AI55,IF(AND(K55&gt;0,G55&gt;0),AJ55,IF(AND(K55&gt;0,G55&lt;0),AK55,IF(AND(K55&lt;0,G55&lt;0),AL55,IF(AND(I&lt;0,E=0),AM55,IF(AND(I&gt;0,E=0),AN55,"0"))))))))))</f>
        <v>150</v>
      </c>
      <c r="X55" s="50">
        <v>100</v>
      </c>
      <c r="Y55" s="49">
        <v>0</v>
      </c>
      <c r="Z55" s="49" t="e">
        <f t="shared" si="2"/>
        <v>#DIV/0!</v>
      </c>
      <c r="AA55" s="49" t="e">
        <f t="shared" si="3"/>
        <v>#DIV/0!</v>
      </c>
      <c r="AB55" s="49" t="e">
        <f t="shared" si="4"/>
        <v>#DIV/0!</v>
      </c>
      <c r="AC55" s="49">
        <f t="shared" si="5"/>
        <v>0</v>
      </c>
      <c r="AD55" s="49" t="e">
        <f t="shared" si="6"/>
        <v>#DIV/0!</v>
      </c>
      <c r="AE55" s="49">
        <f t="shared" si="7"/>
        <v>0</v>
      </c>
      <c r="AF55" s="50">
        <v>150</v>
      </c>
      <c r="AG55" s="49" t="e">
        <f t="shared" si="8"/>
        <v>#DIV/0!</v>
      </c>
      <c r="AH55" s="49">
        <v>50</v>
      </c>
      <c r="AI55" s="49" t="e">
        <f t="shared" si="9"/>
        <v>#DIV/0!</v>
      </c>
      <c r="AJ55" s="49" t="e">
        <f t="shared" si="10"/>
        <v>#DIV/0!</v>
      </c>
      <c r="AK55" s="49" t="e">
        <f t="shared" si="11"/>
        <v>#DIV/0!</v>
      </c>
      <c r="AL55" s="49" t="e">
        <f t="shared" si="12"/>
        <v>#DIV/0!</v>
      </c>
      <c r="AM55" s="49">
        <f t="shared" si="13"/>
        <v>0</v>
      </c>
      <c r="AN55" s="51">
        <f t="shared" si="14"/>
        <v>0</v>
      </c>
      <c r="AP55" s="49">
        <f t="shared" si="15"/>
        <v>0</v>
      </c>
      <c r="AQ55" s="49"/>
      <c r="AR55" s="52">
        <f t="shared" si="16"/>
        <v>200</v>
      </c>
      <c r="AS55" s="52">
        <f t="shared" si="17"/>
        <v>0</v>
      </c>
      <c r="AT55" s="52">
        <f t="shared" si="18"/>
        <v>0</v>
      </c>
      <c r="AU55" s="52">
        <f t="shared" si="19"/>
        <v>0</v>
      </c>
      <c r="AV55" s="27">
        <f t="shared" si="20"/>
        <v>0</v>
      </c>
      <c r="AW55" s="27">
        <f t="shared" si="21"/>
        <v>500</v>
      </c>
      <c r="AY55" s="22"/>
      <c r="AZ55" s="27"/>
      <c r="BA55" s="22"/>
      <c r="BB55" s="22"/>
      <c r="BC55" s="22"/>
      <c r="BD55" s="22"/>
    </row>
    <row r="56" spans="2:56" s="26" customFormat="1" ht="37.5" x14ac:dyDescent="0.3">
      <c r="B56" s="511"/>
      <c r="C56" s="514"/>
      <c r="D56" s="65" t="str">
        <f>'หมวด 2'!C382</f>
        <v>ตัวชี้วัดที่สะท้อนถึงผลกระทบในวงกว้างจากการดำเนินการที่มีต่อด้านสิ่งแวดล้อมของประเทศ จากการดำเนินการด้านพันธกิจหลักของส่วนราชการ</v>
      </c>
      <c r="E56" s="65">
        <f>'หมวด 2'!C384</f>
        <v>0</v>
      </c>
      <c r="F56" s="43">
        <f>'หมวด 2'!E387</f>
        <v>0</v>
      </c>
      <c r="G56" s="43">
        <f>'หมวด 2'!G387</f>
        <v>0</v>
      </c>
      <c r="H56" s="43">
        <f>'หมวด 2'!C387</f>
        <v>0</v>
      </c>
      <c r="I56" s="43">
        <f>'หมวด 2'!I387</f>
        <v>0</v>
      </c>
      <c r="J56" s="43">
        <f>'หมวด 2'!K387</f>
        <v>0</v>
      </c>
      <c r="K56" s="43">
        <f>'หมวด 2'!M387</f>
        <v>0</v>
      </c>
      <c r="L56" s="44">
        <f t="shared" ref="L56" si="55">AVERAGE(I56:J56)</f>
        <v>0</v>
      </c>
      <c r="M56" s="45"/>
      <c r="N56" s="46"/>
      <c r="O56" s="62"/>
      <c r="P56" s="63"/>
      <c r="Q56" s="22"/>
      <c r="R56" s="22"/>
      <c r="S56" s="22"/>
      <c r="V56" s="54"/>
      <c r="W56" s="49"/>
      <c r="X56" s="50"/>
      <c r="Y56" s="49"/>
      <c r="Z56" s="49"/>
      <c r="AA56" s="49"/>
      <c r="AB56" s="49"/>
      <c r="AC56" s="49"/>
      <c r="AD56" s="49"/>
      <c r="AE56" s="49"/>
      <c r="AF56" s="50"/>
      <c r="AG56" s="49"/>
      <c r="AH56" s="49"/>
      <c r="AI56" s="49"/>
      <c r="AJ56" s="49"/>
      <c r="AK56" s="49"/>
      <c r="AL56" s="49"/>
      <c r="AM56" s="49"/>
      <c r="AN56" s="51"/>
      <c r="AP56" s="49"/>
      <c r="AQ56" s="49"/>
      <c r="AR56" s="52"/>
      <c r="AS56" s="52"/>
      <c r="AT56" s="52"/>
      <c r="AU56" s="52"/>
      <c r="AV56" s="27"/>
      <c r="AW56" s="27"/>
      <c r="AY56" s="22"/>
      <c r="AZ56" s="27"/>
      <c r="BA56" s="22"/>
      <c r="BB56" s="22"/>
      <c r="BC56" s="22"/>
      <c r="BD56" s="22"/>
    </row>
    <row r="57" spans="2:56" s="26" customFormat="1" x14ac:dyDescent="0.3">
      <c r="B57" s="496"/>
      <c r="C57" s="496"/>
      <c r="D57" s="496"/>
      <c r="E57" s="55"/>
      <c r="F57" s="55"/>
      <c r="G57" s="56"/>
      <c r="H57" s="56"/>
      <c r="I57" s="56"/>
      <c r="J57" s="57"/>
      <c r="K57" s="495" t="s">
        <v>593</v>
      </c>
      <c r="L57" s="495"/>
      <c r="M57" s="495"/>
      <c r="N57" s="58">
        <f>IFERROR(SUM(N47:N56)/5,"")</f>
        <v>0</v>
      </c>
      <c r="O57" s="58">
        <f>IFERROR(SUM(O47:O56)/5,"")</f>
        <v>400</v>
      </c>
      <c r="P57" s="59"/>
      <c r="Q57" s="22"/>
      <c r="R57" s="22"/>
      <c r="S57" s="22"/>
      <c r="V57" s="54"/>
      <c r="W57" s="49"/>
      <c r="X57" s="50"/>
      <c r="Y57" s="49"/>
      <c r="Z57" s="49"/>
      <c r="AA57" s="49"/>
      <c r="AB57" s="49"/>
      <c r="AC57" s="49"/>
      <c r="AD57" s="49"/>
      <c r="AE57" s="49"/>
      <c r="AF57" s="50"/>
      <c r="AG57" s="49"/>
      <c r="AH57" s="49"/>
      <c r="AI57" s="49"/>
      <c r="AJ57" s="49"/>
      <c r="AK57" s="49"/>
      <c r="AL57" s="49"/>
      <c r="AM57" s="49"/>
      <c r="AN57" s="51"/>
      <c r="AP57" s="49"/>
      <c r="AQ57" s="49"/>
      <c r="AR57" s="52"/>
      <c r="AS57" s="52"/>
      <c r="AT57" s="52"/>
      <c r="AU57" s="52"/>
      <c r="AV57" s="27"/>
      <c r="AW57" s="27"/>
      <c r="AY57" s="22"/>
      <c r="AZ57" s="27"/>
      <c r="BA57" s="22"/>
      <c r="BB57" s="22"/>
      <c r="BC57" s="22"/>
      <c r="BD57" s="22"/>
    </row>
    <row r="58" spans="2:56" s="26" customFormat="1" ht="56.25" customHeight="1" x14ac:dyDescent="0.3">
      <c r="B58" s="509">
        <v>7.6</v>
      </c>
      <c r="C58" s="512" t="s">
        <v>594</v>
      </c>
      <c r="D58" s="60" t="str">
        <f>'หมวด 6'!C152</f>
        <v>ตัวชี้วัดของการลดต้นทุนทั้งในระดับกระบวนการอันเกิดจากการปรับปรุงงาน และการนำเทคโนโลยีดิจิทัลมาใช้ เพื่อลดต้นทุนในการทำงาน เช่น ต้นทุนที่ลดลงจากการใช้เทคโนโลยีดิจิทัล</v>
      </c>
      <c r="E58" s="60">
        <f>'หมวด 6'!C154</f>
        <v>0</v>
      </c>
      <c r="F58" s="128">
        <f>'หมวด 6'!E157</f>
        <v>0</v>
      </c>
      <c r="G58" s="128">
        <f>'หมวด 6'!G157</f>
        <v>0</v>
      </c>
      <c r="H58" s="128">
        <f>'หมวด 6'!C157</f>
        <v>0</v>
      </c>
      <c r="I58" s="128">
        <f>'หมวด 6'!I157</f>
        <v>0</v>
      </c>
      <c r="J58" s="128">
        <f>'หมวด 6'!K157</f>
        <v>0</v>
      </c>
      <c r="K58" s="128">
        <f>'หมวด 6'!M157</f>
        <v>0</v>
      </c>
      <c r="L58" s="61">
        <f t="shared" ref="L58:L64" si="56">AVERAGE(I58:J58)</f>
        <v>0</v>
      </c>
      <c r="M58" s="45" t="str" cm="1">
        <f t="array" ref="M58">_xlfn.IFNA(_xlfn.SWITCH(F58,$V$1,V58,$W$1,W58),"")</f>
        <v/>
      </c>
      <c r="N58" s="46" t="str">
        <f>IF(M58="","",IF(M58="ค่าเป้าหมายไม่ท้าทาย",100,IF(M58&lt;100,200,IF(OR(M58=100,AND(100&lt;M58,M58&lt;104.99)),300,IF(OR(M58=105,AND(105&lt;M58,M58&lt;109.99)),400,IF(OR(M58=110,110&lt;M58),500,"0"))))))</f>
        <v/>
      </c>
      <c r="O58" s="62">
        <v>400</v>
      </c>
      <c r="P58" s="63"/>
      <c r="Q58" s="22"/>
      <c r="R58" s="22"/>
      <c r="S58" s="22"/>
      <c r="V58" s="54" cm="1">
        <f t="array" ref="V58">IF(AP58&gt;G58,"ค่าเป้าหมายไม่ท้าทาย",IF(K58=G58,X58,IF(AND(K58=0,G58&gt;0),Y58,IF(AND(K58&lt;0,G58&gt;0),Z58,IF(AND(K58&gt;0,G58&gt;0),AA58,IF(AND(K58=0,G58&lt;0),AB58,IF(AND(K58&gt;0,G58&lt;0),AC58,IF(AND(K58&lt;0,G58&lt;0),AD58,IF(AND(K58&lt;0,E=0),AE58,"0")))))))))</f>
        <v>100</v>
      </c>
      <c r="W58" s="49" cm="1">
        <f t="array" ref="W58">IF(G58&gt;AP58,"ค่าเป้าหมายไม่ท้าทาย",IF(K58=G58,AF58,IF(AND(K58=0,G58&gt;0),IF(AG58&lt;0,0,AG58),IF(AND(K58=0,G58&lt;0),AH58,IF(AND(K58&lt;0,G58&gt;0),AI58,IF(AND(K58&gt;0,G58&gt;0),AJ58,IF(AND(K58&gt;0,G58&lt;0),AK58,IF(AND(K58&lt;0,G58&lt;0),AL58,IF(AND(I&lt;0,E=0),AM58,IF(AND(I&gt;0,E=0),AN58,"0"))))))))))</f>
        <v>152</v>
      </c>
      <c r="X58" s="50">
        <v>100</v>
      </c>
      <c r="Y58" s="49">
        <v>0</v>
      </c>
      <c r="Z58" s="49" t="e">
        <f t="shared" si="2"/>
        <v>#DIV/0!</v>
      </c>
      <c r="AA58" s="49" t="e">
        <f t="shared" si="3"/>
        <v>#DIV/0!</v>
      </c>
      <c r="AB58" s="49" t="e">
        <f t="shared" si="4"/>
        <v>#DIV/0!</v>
      </c>
      <c r="AC58" s="49">
        <f t="shared" si="5"/>
        <v>0</v>
      </c>
      <c r="AD58" s="49" t="e">
        <f t="shared" si="6"/>
        <v>#DIV/0!</v>
      </c>
      <c r="AE58" s="49">
        <f t="shared" si="7"/>
        <v>0</v>
      </c>
      <c r="AF58" s="50">
        <v>152</v>
      </c>
      <c r="AG58" s="49" t="e">
        <f t="shared" si="8"/>
        <v>#DIV/0!</v>
      </c>
      <c r="AH58" s="49">
        <v>52</v>
      </c>
      <c r="AI58" s="49" t="e">
        <f t="shared" si="9"/>
        <v>#DIV/0!</v>
      </c>
      <c r="AJ58" s="49" t="e">
        <f t="shared" si="10"/>
        <v>#DIV/0!</v>
      </c>
      <c r="AK58" s="49" t="e">
        <f t="shared" si="11"/>
        <v>#DIV/0!</v>
      </c>
      <c r="AL58" s="49" t="e">
        <f t="shared" si="12"/>
        <v>#DIV/0!</v>
      </c>
      <c r="AM58" s="49">
        <f t="shared" si="13"/>
        <v>0</v>
      </c>
      <c r="AN58" s="51">
        <f t="shared" si="14"/>
        <v>0</v>
      </c>
      <c r="AP58" s="49">
        <f t="shared" si="15"/>
        <v>0</v>
      </c>
      <c r="AQ58" s="49"/>
      <c r="AR58" s="52">
        <f t="shared" si="16"/>
        <v>200</v>
      </c>
      <c r="AS58" s="52">
        <f t="shared" si="17"/>
        <v>0</v>
      </c>
      <c r="AT58" s="52">
        <f t="shared" si="18"/>
        <v>0</v>
      </c>
      <c r="AU58" s="52">
        <f t="shared" si="19"/>
        <v>0</v>
      </c>
      <c r="AV58" s="27">
        <f t="shared" si="20"/>
        <v>0</v>
      </c>
      <c r="AW58" s="27">
        <f t="shared" si="21"/>
        <v>500</v>
      </c>
      <c r="AY58" s="22"/>
      <c r="AZ58" s="27"/>
      <c r="BA58" s="22"/>
      <c r="BB58" s="22"/>
      <c r="BC58" s="22"/>
      <c r="BD58" s="22"/>
    </row>
    <row r="59" spans="2:56" s="26" customFormat="1" ht="56.25" x14ac:dyDescent="0.3">
      <c r="B59" s="510"/>
      <c r="C59" s="513"/>
      <c r="D59" s="60" t="str">
        <f>'หมวด 6'!C165</f>
        <v>ตัวชี้วัดของการลดต้นทุนทั้งในระดับกระบวนการอันเกิดจากการปรับปรุงงาน และการนำเทคโนโลยีดิจิทัลมาใช้ เพื่อลดต้นทุนในการทำงาน เช่น ต้นทุนที่ลดลงจากการใช้เทคโนโลยีดิจิทัล</v>
      </c>
      <c r="E59" s="60">
        <f>'หมวด 6'!C167</f>
        <v>0</v>
      </c>
      <c r="F59" s="128">
        <f>'หมวด 6'!E170</f>
        <v>0</v>
      </c>
      <c r="G59" s="128">
        <f>'หมวด 6'!G170</f>
        <v>0</v>
      </c>
      <c r="H59" s="128">
        <f>'หมวด 6'!C170</f>
        <v>0</v>
      </c>
      <c r="I59" s="128">
        <f>'หมวด 6'!I170</f>
        <v>0</v>
      </c>
      <c r="J59" s="128">
        <f>'หมวด 6'!K170</f>
        <v>0</v>
      </c>
      <c r="K59" s="128">
        <f>'หมวด 6'!M170</f>
        <v>0</v>
      </c>
      <c r="L59" s="61">
        <f t="shared" ref="L59" si="57">AVERAGE(I59:J59)</f>
        <v>0</v>
      </c>
      <c r="M59" s="45" t="str" cm="1">
        <f t="array" ref="M59">_xlfn.IFNA(_xlfn.SWITCH(F59,$V$1,V59,$W$1,W59),"")</f>
        <v/>
      </c>
      <c r="N59" s="46" t="str">
        <f t="shared" ref="N59:N65" si="58">IF(M59="","",IF(M59="ค่าเป้าหมายไม่ท้าทาย",100,IF(M59&lt;100,200,IF(OR(M59=100,AND(100&lt;M59,M59&lt;104.99)),300,IF(OR(M59=105,AND(105&lt;M59,M59&lt;109.99)),400,IF(OR(M59=110,110&lt;M59),500,"0"))))))</f>
        <v/>
      </c>
      <c r="O59" s="62"/>
      <c r="P59" s="63"/>
      <c r="Q59" s="22"/>
      <c r="R59" s="22"/>
      <c r="S59" s="22"/>
      <c r="V59" s="54" cm="1">
        <f t="array" ref="V59">IF(AP59&gt;G59,"ค่าเป้าหมายไม่ท้าทาย",IF(K59=G59,X59,IF(AND(K59=0,G59&gt;0),Y59,IF(AND(K59&lt;0,G59&gt;0),Z59,IF(AND(K59&gt;0,G59&gt;0),AA59,IF(AND(K59=0,G59&lt;0),AB59,IF(AND(K59&gt;0,G59&lt;0),AC59,IF(AND(K59&lt;0,G59&lt;0),AD59,IF(AND(K59&lt;0,E=0),AE59,"0")))))))))</f>
        <v>100</v>
      </c>
      <c r="W59" s="49" cm="1">
        <f t="array" ref="W59">IF(G59&gt;AP59,"ค่าเป้าหมายไม่ท้าทาย",IF(K59=G59,AF59,IF(AND(K59=0,G59&gt;0),IF(AG59&lt;0,0,AG59),IF(AND(K59=0,G59&lt;0),AH59,IF(AND(K59&lt;0,G59&gt;0),AI59,IF(AND(K59&gt;0,G59&gt;0),AJ59,IF(AND(K59&gt;0,G59&lt;0),AK59,IF(AND(K59&lt;0,G59&lt;0),AL59,IF(AND(I&lt;0,E=0),AM59,IF(AND(I&gt;0,E=0),AN59,"0"))))))))))</f>
        <v>153</v>
      </c>
      <c r="X59" s="50">
        <v>100</v>
      </c>
      <c r="Y59" s="49">
        <v>0</v>
      </c>
      <c r="Z59" s="49" t="e">
        <f t="shared" si="2"/>
        <v>#DIV/0!</v>
      </c>
      <c r="AA59" s="49" t="e">
        <f t="shared" si="3"/>
        <v>#DIV/0!</v>
      </c>
      <c r="AB59" s="49" t="e">
        <f t="shared" si="4"/>
        <v>#DIV/0!</v>
      </c>
      <c r="AC59" s="49">
        <f t="shared" si="5"/>
        <v>0</v>
      </c>
      <c r="AD59" s="49" t="e">
        <f t="shared" si="6"/>
        <v>#DIV/0!</v>
      </c>
      <c r="AE59" s="49">
        <f t="shared" si="7"/>
        <v>0</v>
      </c>
      <c r="AF59" s="50">
        <v>153</v>
      </c>
      <c r="AG59" s="49" t="e">
        <f t="shared" si="8"/>
        <v>#DIV/0!</v>
      </c>
      <c r="AH59" s="49">
        <v>53</v>
      </c>
      <c r="AI59" s="49" t="e">
        <f t="shared" si="9"/>
        <v>#DIV/0!</v>
      </c>
      <c r="AJ59" s="49" t="e">
        <f t="shared" si="10"/>
        <v>#DIV/0!</v>
      </c>
      <c r="AK59" s="49" t="e">
        <f t="shared" si="11"/>
        <v>#DIV/0!</v>
      </c>
      <c r="AL59" s="49" t="e">
        <f t="shared" si="12"/>
        <v>#DIV/0!</v>
      </c>
      <c r="AM59" s="49">
        <f t="shared" si="13"/>
        <v>0</v>
      </c>
      <c r="AN59" s="51">
        <f t="shared" si="14"/>
        <v>0</v>
      </c>
      <c r="AP59" s="49">
        <f t="shared" si="15"/>
        <v>0</v>
      </c>
      <c r="AQ59" s="49"/>
      <c r="AR59" s="52">
        <f t="shared" si="16"/>
        <v>200</v>
      </c>
      <c r="AS59" s="52">
        <f t="shared" si="17"/>
        <v>0</v>
      </c>
      <c r="AT59" s="52">
        <f t="shared" si="18"/>
        <v>0</v>
      </c>
      <c r="AU59" s="52">
        <f t="shared" si="19"/>
        <v>0</v>
      </c>
      <c r="AV59" s="27">
        <f t="shared" si="20"/>
        <v>0</v>
      </c>
      <c r="AW59" s="27">
        <f t="shared" si="21"/>
        <v>500</v>
      </c>
      <c r="AY59" s="22"/>
      <c r="AZ59" s="27"/>
      <c r="BA59" s="22"/>
      <c r="BB59" s="22"/>
      <c r="BC59" s="22"/>
      <c r="BD59" s="22"/>
    </row>
    <row r="60" spans="2:56" s="26" customFormat="1" ht="37.5" x14ac:dyDescent="0.3">
      <c r="B60" s="510"/>
      <c r="C60" s="513"/>
      <c r="D60" s="60" t="str">
        <f>'หมวด 6'!C180</f>
        <v>ตัวชี้วัดของผลสำเร็จการดำเนินการเตรียมพร้อมและการบรรเทาผลกระทบด้านภัยพิบัติต่าง ๆ</v>
      </c>
      <c r="E60" s="60">
        <f>'หมวด 6'!C182</f>
        <v>0</v>
      </c>
      <c r="F60" s="128">
        <f>'หมวด 6'!E185</f>
        <v>0</v>
      </c>
      <c r="G60" s="128">
        <f>'หมวด 6'!G185</f>
        <v>0</v>
      </c>
      <c r="H60" s="128">
        <f>'หมวด 6'!C185</f>
        <v>0</v>
      </c>
      <c r="I60" s="128">
        <f>'หมวด 6'!I185</f>
        <v>0</v>
      </c>
      <c r="J60" s="128">
        <f>'หมวด 6'!K185</f>
        <v>0</v>
      </c>
      <c r="K60" s="128">
        <f>'หมวด 6'!M185</f>
        <v>0</v>
      </c>
      <c r="L60" s="61">
        <f t="shared" si="56"/>
        <v>0</v>
      </c>
      <c r="M60" s="45" t="str" cm="1">
        <f t="array" ref="M60">_xlfn.IFNA(_xlfn.SWITCH(F60,$V$1,V60,$W$1,W60),"")</f>
        <v/>
      </c>
      <c r="N60" s="46" t="str">
        <f t="shared" si="58"/>
        <v/>
      </c>
      <c r="O60" s="62">
        <v>500</v>
      </c>
      <c r="P60" s="63"/>
      <c r="Q60" s="22"/>
      <c r="R60" s="22"/>
      <c r="S60" s="22"/>
      <c r="V60" s="54" cm="1">
        <f t="array" ref="V60">IF(AP60&gt;G60,"ค่าเป้าหมายไม่ท้าทาย",IF(K60=G60,X60,IF(AND(K60=0,G60&gt;0),Y60,IF(AND(K60&lt;0,G60&gt;0),Z60,IF(AND(K60&gt;0,G60&gt;0),AA60,IF(AND(K60=0,G60&lt;0),AB60,IF(AND(K60&gt;0,G60&lt;0),AC60,IF(AND(K60&lt;0,G60&lt;0),AD60,IF(AND(K60&lt;0,E=0),AE60,"0")))))))))</f>
        <v>100</v>
      </c>
      <c r="W60" s="49" cm="1">
        <f t="array" ref="W60">IF(G60&gt;AP60,"ค่าเป้าหมายไม่ท้าทาย",IF(K60=G60,AF60,IF(AND(K60=0,G60&gt;0),IF(AG60&lt;0,0,AG60),IF(AND(K60=0,G60&lt;0),AH60,IF(AND(K60&lt;0,G60&gt;0),AI60,IF(AND(K60&gt;0,G60&gt;0),AJ60,IF(AND(K60&gt;0,G60&lt;0),AK60,IF(AND(K60&lt;0,G60&lt;0),AL60,IF(AND(I&lt;0,E=0),AM60,IF(AND(I&gt;0,E=0),AN60,"0"))))))))))</f>
        <v>154</v>
      </c>
      <c r="X60" s="50">
        <v>100</v>
      </c>
      <c r="Y60" s="49">
        <v>0</v>
      </c>
      <c r="Z60" s="49" t="e">
        <f t="shared" si="2"/>
        <v>#DIV/0!</v>
      </c>
      <c r="AA60" s="49" t="e">
        <f t="shared" si="3"/>
        <v>#DIV/0!</v>
      </c>
      <c r="AB60" s="49" t="e">
        <f t="shared" si="4"/>
        <v>#DIV/0!</v>
      </c>
      <c r="AC60" s="49">
        <f t="shared" si="5"/>
        <v>0</v>
      </c>
      <c r="AD60" s="49" t="e">
        <f t="shared" si="6"/>
        <v>#DIV/0!</v>
      </c>
      <c r="AE60" s="49">
        <f t="shared" si="7"/>
        <v>0</v>
      </c>
      <c r="AF60" s="50">
        <v>154</v>
      </c>
      <c r="AG60" s="49" t="e">
        <f t="shared" si="8"/>
        <v>#DIV/0!</v>
      </c>
      <c r="AH60" s="49">
        <v>54</v>
      </c>
      <c r="AI60" s="49" t="e">
        <f t="shared" si="9"/>
        <v>#DIV/0!</v>
      </c>
      <c r="AJ60" s="49" t="e">
        <f t="shared" si="10"/>
        <v>#DIV/0!</v>
      </c>
      <c r="AK60" s="49" t="e">
        <f t="shared" si="11"/>
        <v>#DIV/0!</v>
      </c>
      <c r="AL60" s="49" t="e">
        <f t="shared" si="12"/>
        <v>#DIV/0!</v>
      </c>
      <c r="AM60" s="49">
        <f t="shared" si="13"/>
        <v>0</v>
      </c>
      <c r="AN60" s="51">
        <f t="shared" si="14"/>
        <v>0</v>
      </c>
      <c r="AP60" s="49">
        <f t="shared" si="15"/>
        <v>0</v>
      </c>
      <c r="AQ60" s="49"/>
      <c r="AR60" s="52">
        <f t="shared" si="16"/>
        <v>200</v>
      </c>
      <c r="AS60" s="52">
        <f t="shared" si="17"/>
        <v>0</v>
      </c>
      <c r="AT60" s="52">
        <f t="shared" si="18"/>
        <v>0</v>
      </c>
      <c r="AU60" s="52">
        <f t="shared" si="19"/>
        <v>0</v>
      </c>
      <c r="AV60" s="27">
        <f t="shared" si="20"/>
        <v>0</v>
      </c>
      <c r="AW60" s="27">
        <f t="shared" si="21"/>
        <v>500</v>
      </c>
      <c r="AY60" s="22"/>
      <c r="AZ60" s="27"/>
      <c r="BA60" s="22"/>
      <c r="BB60" s="22"/>
      <c r="BC60" s="22"/>
      <c r="BD60" s="22"/>
    </row>
    <row r="61" spans="2:56" s="26" customFormat="1" ht="37.5" x14ac:dyDescent="0.3">
      <c r="B61" s="510"/>
      <c r="C61" s="513"/>
      <c r="D61" s="60" t="str">
        <f>'หมวด 6'!C193</f>
        <v>ตัวชี้วัดของผลสำเร็จการดำเนินการเตรียมพร้อมและการบรรเทาผลกระทบด้านภัยพิบัติต่าง ๆ</v>
      </c>
      <c r="E61" s="60">
        <f>'หมวด 6'!C195</f>
        <v>0</v>
      </c>
      <c r="F61" s="128">
        <f>'หมวด 6'!E198</f>
        <v>0</v>
      </c>
      <c r="G61" s="128">
        <f>'หมวด 6'!G198</f>
        <v>0</v>
      </c>
      <c r="H61" s="128">
        <f>'หมวด 6'!C198</f>
        <v>0</v>
      </c>
      <c r="I61" s="128">
        <f>'หมวด 6'!I198</f>
        <v>0</v>
      </c>
      <c r="J61" s="128">
        <f>'หมวด 6'!K198</f>
        <v>0</v>
      </c>
      <c r="K61" s="128">
        <f>'หมวด 6'!M198</f>
        <v>0</v>
      </c>
      <c r="L61" s="61">
        <f t="shared" ref="L61" si="59">AVERAGE(I61:J61)</f>
        <v>0</v>
      </c>
      <c r="M61" s="45" t="str" cm="1">
        <f t="array" ref="M61">_xlfn.IFNA(_xlfn.SWITCH(F61,$V$1,V61,$W$1,W61),"")</f>
        <v/>
      </c>
      <c r="N61" s="46" t="str">
        <f t="shared" si="58"/>
        <v/>
      </c>
      <c r="O61" s="62"/>
      <c r="P61" s="63"/>
      <c r="Q61" s="22"/>
      <c r="R61" s="22"/>
      <c r="S61" s="22"/>
      <c r="V61" s="54" cm="1">
        <f t="array" ref="V61">IF(AP61&gt;G61,"ค่าเป้าหมายไม่ท้าทาย",IF(K61=G61,X61,IF(AND(K61=0,G61&gt;0),Y61,IF(AND(K61&lt;0,G61&gt;0),Z61,IF(AND(K61&gt;0,G61&gt;0),AA61,IF(AND(K61=0,G61&lt;0),AB61,IF(AND(K61&gt;0,G61&lt;0),AC61,IF(AND(K61&lt;0,G61&lt;0),AD61,IF(AND(K61&lt;0,E=0),AE61,"0")))))))))</f>
        <v>100</v>
      </c>
      <c r="W61" s="49" cm="1">
        <f t="array" ref="W61">IF(G61&gt;AP61,"ค่าเป้าหมายไม่ท้าทาย",IF(K61=G61,AF61,IF(AND(K61=0,G61&gt;0),IF(AG61&lt;0,0,AG61),IF(AND(K61=0,G61&lt;0),AH61,IF(AND(K61&lt;0,G61&gt;0),AI61,IF(AND(K61&gt;0,G61&gt;0),AJ61,IF(AND(K61&gt;0,G61&lt;0),AK61,IF(AND(K61&lt;0,G61&lt;0),AL61,IF(AND(I&lt;0,E=0),AM61,IF(AND(I&gt;0,E=0),AN61,"0"))))))))))</f>
        <v>155</v>
      </c>
      <c r="X61" s="50">
        <v>100</v>
      </c>
      <c r="Y61" s="49">
        <v>0</v>
      </c>
      <c r="Z61" s="49" t="e">
        <f t="shared" si="2"/>
        <v>#DIV/0!</v>
      </c>
      <c r="AA61" s="49" t="e">
        <f t="shared" si="3"/>
        <v>#DIV/0!</v>
      </c>
      <c r="AB61" s="49" t="e">
        <f t="shared" si="4"/>
        <v>#DIV/0!</v>
      </c>
      <c r="AC61" s="49">
        <f t="shared" si="5"/>
        <v>0</v>
      </c>
      <c r="AD61" s="49" t="e">
        <f t="shared" si="6"/>
        <v>#DIV/0!</v>
      </c>
      <c r="AE61" s="49">
        <f t="shared" si="7"/>
        <v>0</v>
      </c>
      <c r="AF61" s="50">
        <v>155</v>
      </c>
      <c r="AG61" s="49" t="e">
        <f t="shared" si="8"/>
        <v>#DIV/0!</v>
      </c>
      <c r="AH61" s="49">
        <v>55</v>
      </c>
      <c r="AI61" s="49" t="e">
        <f t="shared" si="9"/>
        <v>#DIV/0!</v>
      </c>
      <c r="AJ61" s="49" t="e">
        <f t="shared" si="10"/>
        <v>#DIV/0!</v>
      </c>
      <c r="AK61" s="49" t="e">
        <f t="shared" si="11"/>
        <v>#DIV/0!</v>
      </c>
      <c r="AL61" s="49" t="e">
        <f t="shared" si="12"/>
        <v>#DIV/0!</v>
      </c>
      <c r="AM61" s="49">
        <f t="shared" si="13"/>
        <v>0</v>
      </c>
      <c r="AN61" s="51">
        <f t="shared" si="14"/>
        <v>0</v>
      </c>
      <c r="AP61" s="49">
        <f t="shared" si="15"/>
        <v>0</v>
      </c>
      <c r="AQ61" s="49"/>
      <c r="AR61" s="52">
        <f t="shared" si="16"/>
        <v>200</v>
      </c>
      <c r="AS61" s="52">
        <f t="shared" si="17"/>
        <v>0</v>
      </c>
      <c r="AT61" s="52">
        <f t="shared" si="18"/>
        <v>0</v>
      </c>
      <c r="AU61" s="52">
        <f t="shared" si="19"/>
        <v>0</v>
      </c>
      <c r="AV61" s="27">
        <f t="shared" si="20"/>
        <v>0</v>
      </c>
      <c r="AW61" s="27">
        <f t="shared" si="21"/>
        <v>500</v>
      </c>
      <c r="AY61" s="22"/>
      <c r="AZ61" s="27"/>
      <c r="BA61" s="22"/>
      <c r="BB61" s="22"/>
      <c r="BC61" s="22"/>
      <c r="BD61" s="22"/>
    </row>
    <row r="62" spans="2:56" s="26" customFormat="1" ht="75" x14ac:dyDescent="0.3">
      <c r="B62" s="510"/>
      <c r="C62" s="513"/>
      <c r="D62" s="60" t="str">
        <f>'หมวด 4'!C197</f>
        <v>ผลการปรับปรุงกระบวนการจากการใช้เทคโนโลยีดิจิทัล* ตัวชี้วัดผลลัพธ์ของการปรับปรุงกระบวนการ และการบริการจากการใช้เทคโนโลยีดิจิทัลทั้งทางตรงและทางอ้อม เช่น ตัวชี้วัดด้านการเปิดข้อมูลการเชื่อมโยงข้อมูล การปรับปรุงบริการการให้บริการด้วยรูปแบบอิเล็กทรอนิกส์</v>
      </c>
      <c r="E62" s="60">
        <f>'หมวด 4'!C199</f>
        <v>0</v>
      </c>
      <c r="F62" s="128">
        <f>'หมวด 4'!E202</f>
        <v>0</v>
      </c>
      <c r="G62" s="128">
        <f>'หมวด 4'!G202</f>
        <v>0</v>
      </c>
      <c r="H62" s="128">
        <f>'หมวด 4'!C202</f>
        <v>0</v>
      </c>
      <c r="I62" s="128">
        <f>'หมวด 4'!I202</f>
        <v>0</v>
      </c>
      <c r="J62" s="128">
        <f>'หมวด 4'!K202</f>
        <v>0</v>
      </c>
      <c r="K62" s="128">
        <f>'หมวด 4'!M202</f>
        <v>0</v>
      </c>
      <c r="L62" s="61">
        <f t="shared" si="56"/>
        <v>0</v>
      </c>
      <c r="M62" s="45" t="str" cm="1">
        <f t="array" ref="M62">_xlfn.IFNA(_xlfn.SWITCH(F62,$V$1,V62,$W$1,W62),"")</f>
        <v/>
      </c>
      <c r="N62" s="46" t="str">
        <f t="shared" si="58"/>
        <v/>
      </c>
      <c r="O62" s="62">
        <v>100</v>
      </c>
      <c r="P62" s="63"/>
      <c r="Q62" s="22"/>
      <c r="R62" s="22"/>
      <c r="S62" s="22"/>
      <c r="V62" s="54" cm="1">
        <f t="array" ref="V62">IF(AP62&gt;G62,"ค่าเป้าหมายไม่ท้าทาย",IF(K62=G62,X62,IF(AND(K62=0,G62&gt;0),Y62,IF(AND(K62&lt;0,G62&gt;0),Z62,IF(AND(K62&gt;0,G62&gt;0),AA62,IF(AND(K62=0,G62&lt;0),AB62,IF(AND(K62&gt;0,G62&lt;0),AC62,IF(AND(K62&lt;0,G62&lt;0),AD62,IF(AND(K62&lt;0,E=0),AE62,"0")))))))))</f>
        <v>100</v>
      </c>
      <c r="W62" s="49" cm="1">
        <f t="array" ref="W62">IF(G62&gt;AP62,"ค่าเป้าหมายไม่ท้าทาย",IF(K62=G62,AF62,IF(AND(K62=0,G62&gt;0),IF(AG62&lt;0,0,AG62),IF(AND(K62=0,G62&lt;0),AH62,IF(AND(K62&lt;0,G62&gt;0),AI62,IF(AND(K62&gt;0,G62&gt;0),AJ62,IF(AND(K62&gt;0,G62&lt;0),AK62,IF(AND(K62&lt;0,G62&lt;0),AL62,IF(AND(I&lt;0,E=0),AM62,IF(AND(I&gt;0,E=0),AN62,"0"))))))))))</f>
        <v>156</v>
      </c>
      <c r="X62" s="50">
        <v>100</v>
      </c>
      <c r="Y62" s="49">
        <v>0</v>
      </c>
      <c r="Z62" s="49" t="e">
        <f t="shared" si="2"/>
        <v>#DIV/0!</v>
      </c>
      <c r="AA62" s="49" t="e">
        <f t="shared" si="3"/>
        <v>#DIV/0!</v>
      </c>
      <c r="AB62" s="49" t="e">
        <f t="shared" si="4"/>
        <v>#DIV/0!</v>
      </c>
      <c r="AC62" s="49">
        <f t="shared" si="5"/>
        <v>0</v>
      </c>
      <c r="AD62" s="49" t="e">
        <f t="shared" si="6"/>
        <v>#DIV/0!</v>
      </c>
      <c r="AE62" s="49">
        <f t="shared" si="7"/>
        <v>0</v>
      </c>
      <c r="AF62" s="50">
        <v>156</v>
      </c>
      <c r="AG62" s="49" t="e">
        <f t="shared" si="8"/>
        <v>#DIV/0!</v>
      </c>
      <c r="AH62" s="49">
        <v>56</v>
      </c>
      <c r="AI62" s="49" t="e">
        <f t="shared" si="9"/>
        <v>#DIV/0!</v>
      </c>
      <c r="AJ62" s="49" t="e">
        <f t="shared" si="10"/>
        <v>#DIV/0!</v>
      </c>
      <c r="AK62" s="49" t="e">
        <f t="shared" si="11"/>
        <v>#DIV/0!</v>
      </c>
      <c r="AL62" s="49" t="e">
        <f t="shared" si="12"/>
        <v>#DIV/0!</v>
      </c>
      <c r="AM62" s="49">
        <f t="shared" si="13"/>
        <v>0</v>
      </c>
      <c r="AN62" s="51">
        <f t="shared" si="14"/>
        <v>0</v>
      </c>
      <c r="AP62" s="49">
        <f t="shared" si="15"/>
        <v>0</v>
      </c>
      <c r="AQ62" s="49"/>
      <c r="AR62" s="52">
        <f t="shared" si="16"/>
        <v>200</v>
      </c>
      <c r="AS62" s="52">
        <f t="shared" si="17"/>
        <v>0</v>
      </c>
      <c r="AT62" s="52">
        <f t="shared" si="18"/>
        <v>0</v>
      </c>
      <c r="AU62" s="52">
        <f t="shared" si="19"/>
        <v>0</v>
      </c>
      <c r="AV62" s="27">
        <f t="shared" si="20"/>
        <v>0</v>
      </c>
      <c r="AW62" s="27">
        <f t="shared" si="21"/>
        <v>500</v>
      </c>
      <c r="AY62" s="22"/>
      <c r="AZ62" s="27"/>
      <c r="BA62" s="22"/>
      <c r="BB62" s="22"/>
      <c r="BC62" s="22"/>
      <c r="BD62" s="22"/>
    </row>
    <row r="63" spans="2:56" s="26" customFormat="1" ht="75" x14ac:dyDescent="0.3">
      <c r="B63" s="510"/>
      <c r="C63" s="513"/>
      <c r="D63" s="60" t="str">
        <f>'หมวด 4'!C210</f>
        <v>ผลการปรับปรุงกระบวนการจากการใช้เทคโนโลยีดิจิทัล* ตัวชี้วัดผลลัพธ์ของการปรับปรุงกระบวนการ และการบริการจากการใช้เทคโนโลยีดิจิทัลทั้งทางตรงและทางอ้อม เช่น ตัวชี้วัดด้านการเปิดข้อมูลการเชื่อมโยงข้อมูล การปรับปรุงบริการการให้บริการด้วยรูปแบบอิเล็กทรอนิกส์</v>
      </c>
      <c r="E63" s="60">
        <f>'หมวด 4'!C212</f>
        <v>0</v>
      </c>
      <c r="F63" s="128">
        <f>'หมวด 4'!E215</f>
        <v>0</v>
      </c>
      <c r="G63" s="128">
        <f>'หมวด 4'!G215</f>
        <v>0</v>
      </c>
      <c r="H63" s="128">
        <f>'หมวด 4'!C215</f>
        <v>0</v>
      </c>
      <c r="I63" s="128">
        <f>'หมวด 4'!I215</f>
        <v>0</v>
      </c>
      <c r="J63" s="128">
        <f>'หมวด 4'!K215</f>
        <v>0</v>
      </c>
      <c r="K63" s="128">
        <f>'หมวด 4'!M215</f>
        <v>0</v>
      </c>
      <c r="L63" s="61">
        <f t="shared" ref="L63" si="60">AVERAGE(I63:J63)</f>
        <v>0</v>
      </c>
      <c r="M63" s="45" t="str" cm="1">
        <f t="array" ref="M63">_xlfn.IFNA(_xlfn.SWITCH(F63,$V$1,V63,$W$1,W63),"")</f>
        <v/>
      </c>
      <c r="N63" s="46" t="str">
        <f t="shared" si="58"/>
        <v/>
      </c>
      <c r="O63" s="62"/>
      <c r="P63" s="63"/>
      <c r="Q63" s="22"/>
      <c r="R63" s="22"/>
      <c r="S63" s="22"/>
      <c r="V63" s="54" cm="1">
        <f t="array" ref="V63">IF(AP63&gt;G63,"ค่าเป้าหมายไม่ท้าทาย",IF(K63=G63,X63,IF(AND(K63=0,G63&gt;0),Y63,IF(AND(K63&lt;0,G63&gt;0),Z63,IF(AND(K63&gt;0,G63&gt;0),AA63,IF(AND(K63=0,G63&lt;0),AB63,IF(AND(K63&gt;0,G63&lt;0),AC63,IF(AND(K63&lt;0,G63&lt;0),AD63,IF(AND(K63&lt;0,E=0),AE63,"0")))))))))</f>
        <v>100</v>
      </c>
      <c r="W63" s="49" cm="1">
        <f t="array" ref="W63">IF(G63&gt;AP63,"ค่าเป้าหมายไม่ท้าทาย",IF(K63=G63,AF63,IF(AND(K63=0,G63&gt;0),IF(AG63&lt;0,0,AG63),IF(AND(K63=0,G63&lt;0),AH63,IF(AND(K63&lt;0,G63&gt;0),AI63,IF(AND(K63&gt;0,G63&gt;0),AJ63,IF(AND(K63&gt;0,G63&lt;0),AK63,IF(AND(K63&lt;0,G63&lt;0),AL63,IF(AND(I&lt;0,E=0),AM63,IF(AND(I&gt;0,E=0),AN63,"0"))))))))))</f>
        <v>157</v>
      </c>
      <c r="X63" s="50">
        <v>100</v>
      </c>
      <c r="Y63" s="49">
        <v>0</v>
      </c>
      <c r="Z63" s="49" t="e">
        <f t="shared" si="2"/>
        <v>#DIV/0!</v>
      </c>
      <c r="AA63" s="49" t="e">
        <f t="shared" si="3"/>
        <v>#DIV/0!</v>
      </c>
      <c r="AB63" s="49" t="e">
        <f t="shared" si="4"/>
        <v>#DIV/0!</v>
      </c>
      <c r="AC63" s="49">
        <f t="shared" si="5"/>
        <v>0</v>
      </c>
      <c r="AD63" s="49" t="e">
        <f t="shared" si="6"/>
        <v>#DIV/0!</v>
      </c>
      <c r="AE63" s="49">
        <f t="shared" si="7"/>
        <v>0</v>
      </c>
      <c r="AF63" s="50">
        <v>157</v>
      </c>
      <c r="AG63" s="49" t="e">
        <f t="shared" si="8"/>
        <v>#DIV/0!</v>
      </c>
      <c r="AH63" s="49">
        <v>57</v>
      </c>
      <c r="AI63" s="49" t="e">
        <f t="shared" si="9"/>
        <v>#DIV/0!</v>
      </c>
      <c r="AJ63" s="49" t="e">
        <f t="shared" si="10"/>
        <v>#DIV/0!</v>
      </c>
      <c r="AK63" s="49" t="e">
        <f t="shared" si="11"/>
        <v>#DIV/0!</v>
      </c>
      <c r="AL63" s="49" t="e">
        <f t="shared" si="12"/>
        <v>#DIV/0!</v>
      </c>
      <c r="AM63" s="49">
        <f t="shared" si="13"/>
        <v>0</v>
      </c>
      <c r="AN63" s="51">
        <f t="shared" si="14"/>
        <v>0</v>
      </c>
      <c r="AP63" s="49">
        <f t="shared" si="15"/>
        <v>0</v>
      </c>
      <c r="AQ63" s="49"/>
      <c r="AR63" s="52">
        <f t="shared" si="16"/>
        <v>200</v>
      </c>
      <c r="AS63" s="52">
        <f t="shared" si="17"/>
        <v>0</v>
      </c>
      <c r="AT63" s="52">
        <f t="shared" si="18"/>
        <v>0</v>
      </c>
      <c r="AU63" s="52">
        <f t="shared" si="19"/>
        <v>0</v>
      </c>
      <c r="AV63" s="27">
        <f t="shared" si="20"/>
        <v>0</v>
      </c>
      <c r="AW63" s="27">
        <f t="shared" si="21"/>
        <v>500</v>
      </c>
      <c r="AY63" s="22"/>
      <c r="AZ63" s="27"/>
      <c r="BA63" s="22"/>
      <c r="BB63" s="22"/>
      <c r="BC63" s="22"/>
      <c r="BD63" s="22"/>
    </row>
    <row r="64" spans="2:56" s="26" customFormat="1" ht="75" x14ac:dyDescent="0.3">
      <c r="B64" s="510"/>
      <c r="C64" s="513"/>
      <c r="D64" s="60" t="str">
        <f>'หมวด 6'!C208</f>
        <v>ตัวชี้วัดที่แสดงถึงประสิทธิผลของการจัดการกระบวนการ 
(โดยพิจารณาความสอดคล้องกับพันธกิจหลักขององค์การ)</v>
      </c>
      <c r="E64" s="60" t="str">
        <f>'หมวด 6'!C210</f>
        <v xml:space="preserve">ร้อยละของชุดข้อมูลดิจิทัลที่เปิดเผยต่อสาธารณะ (Open Data)** (กรณี ในปี 65-67 ตัววัดบังคับได้ร้อยละ 100 สามารถเปลี่ยนตัวชี้วัดแทนช่องนี้ได้ ทั้งนี้ โปรดศึกษารายละเอียดเงื่อนไขในคู่มือการประเมิน PMQA 4.0 (KPI) 2568 หน้า 99) </v>
      </c>
      <c r="F64" s="128">
        <f>'หมวด 6'!E213</f>
        <v>0</v>
      </c>
      <c r="G64" s="128">
        <f>'หมวด 6'!G213</f>
        <v>0</v>
      </c>
      <c r="H64" s="128">
        <f>'หมวด 6'!C213</f>
        <v>0</v>
      </c>
      <c r="I64" s="128">
        <f>'หมวด 6'!I213</f>
        <v>0</v>
      </c>
      <c r="J64" s="128">
        <f>'หมวด 6'!K213</f>
        <v>0</v>
      </c>
      <c r="K64" s="128">
        <f>'หมวด 6'!M213</f>
        <v>0</v>
      </c>
      <c r="L64" s="61">
        <f t="shared" si="56"/>
        <v>0</v>
      </c>
      <c r="M64" s="45" t="str" cm="1">
        <f t="array" ref="M64">_xlfn.IFNA(_xlfn.SWITCH(F64,$V$1,V64,$W$1,W64),"")</f>
        <v/>
      </c>
      <c r="N64" s="46" t="str">
        <f t="shared" si="58"/>
        <v/>
      </c>
      <c r="O64" s="62">
        <v>500</v>
      </c>
      <c r="P64" s="63"/>
      <c r="Q64" s="22"/>
      <c r="R64" s="22"/>
      <c r="S64" s="22"/>
      <c r="V64" s="54" cm="1">
        <f t="array" ref="V64">IF(AP64&gt;G64,"ค่าเป้าหมายไม่ท้าทาย",IF(K64=G64,X64,IF(AND(K64=0,G64&gt;0),Y64,IF(AND(K64&lt;0,G64&gt;0),Z64,IF(AND(K64&gt;0,G64&gt;0),AA64,IF(AND(K64=0,G64&lt;0),AB64,IF(AND(K64&gt;0,G64&lt;0),AC64,IF(AND(K64&lt;0,G64&lt;0),AD64,IF(AND(K64&lt;0,E=0),AE64,"0")))))))))</f>
        <v>100</v>
      </c>
      <c r="W64" s="49" cm="1">
        <f t="array" ref="W64">IF(G64&gt;AP64,"ค่าเป้าหมายไม่ท้าทาย",IF(K64=G64,AF64,IF(AND(K64=0,G64&gt;0),IF(AG64&lt;0,0,AG64),IF(AND(K64=0,G64&lt;0),AH64,IF(AND(K64&lt;0,G64&gt;0),AI64,IF(AND(K64&gt;0,G64&gt;0),AJ64,IF(AND(K64&gt;0,G64&lt;0),AK64,IF(AND(K64&lt;0,G64&lt;0),AL64,IF(AND(I&lt;0,E=0),AM64,IF(AND(I&gt;0,E=0),AN64,"0"))))))))))</f>
        <v>158</v>
      </c>
      <c r="X64" s="50">
        <v>100</v>
      </c>
      <c r="Y64" s="49">
        <v>0</v>
      </c>
      <c r="Z64" s="49" t="e">
        <f t="shared" si="2"/>
        <v>#DIV/0!</v>
      </c>
      <c r="AA64" s="49" t="e">
        <f t="shared" si="3"/>
        <v>#DIV/0!</v>
      </c>
      <c r="AB64" s="49" t="e">
        <f t="shared" si="4"/>
        <v>#DIV/0!</v>
      </c>
      <c r="AC64" s="49">
        <f t="shared" si="5"/>
        <v>0</v>
      </c>
      <c r="AD64" s="49" t="e">
        <f t="shared" si="6"/>
        <v>#DIV/0!</v>
      </c>
      <c r="AE64" s="49">
        <f t="shared" si="7"/>
        <v>0</v>
      </c>
      <c r="AF64" s="50">
        <v>158</v>
      </c>
      <c r="AG64" s="49" t="e">
        <f t="shared" si="8"/>
        <v>#DIV/0!</v>
      </c>
      <c r="AH64" s="49">
        <v>58</v>
      </c>
      <c r="AI64" s="49" t="e">
        <f t="shared" si="9"/>
        <v>#DIV/0!</v>
      </c>
      <c r="AJ64" s="49" t="e">
        <f t="shared" si="10"/>
        <v>#DIV/0!</v>
      </c>
      <c r="AK64" s="49" t="e">
        <f t="shared" si="11"/>
        <v>#DIV/0!</v>
      </c>
      <c r="AL64" s="49" t="e">
        <f t="shared" si="12"/>
        <v>#DIV/0!</v>
      </c>
      <c r="AM64" s="49">
        <f t="shared" si="13"/>
        <v>0</v>
      </c>
      <c r="AN64" s="51">
        <f t="shared" si="14"/>
        <v>0</v>
      </c>
      <c r="AP64" s="49">
        <f t="shared" si="15"/>
        <v>0</v>
      </c>
      <c r="AQ64" s="49"/>
      <c r="AR64" s="52">
        <f t="shared" si="16"/>
        <v>200</v>
      </c>
      <c r="AS64" s="52">
        <f t="shared" si="17"/>
        <v>0</v>
      </c>
      <c r="AT64" s="52">
        <f t="shared" si="18"/>
        <v>0</v>
      </c>
      <c r="AU64" s="52">
        <f t="shared" si="19"/>
        <v>0</v>
      </c>
      <c r="AV64" s="27">
        <f t="shared" si="20"/>
        <v>0</v>
      </c>
      <c r="AW64" s="27">
        <f t="shared" si="21"/>
        <v>500</v>
      </c>
      <c r="AY64" s="22"/>
      <c r="AZ64" s="27"/>
      <c r="BA64" s="22"/>
      <c r="BB64" s="22"/>
      <c r="BC64" s="22"/>
      <c r="BD64" s="22"/>
    </row>
    <row r="65" spans="2:56" s="26" customFormat="1" ht="75" x14ac:dyDescent="0.3">
      <c r="B65" s="511"/>
      <c r="C65" s="514"/>
      <c r="D65" s="60" t="str">
        <f>'หมวด 6'!C221</f>
        <v>ตัวชี้วัดที่แสดงถึงประสิทธิผลของการจัดการกระบวนการ 
(โดยพิจารณาความสอดคล้องกับพันธกิจหลักขององค์การ)</v>
      </c>
      <c r="E65" s="60" t="str">
        <f>'หมวด 6'!C223</f>
        <v xml:space="preserve">ร้อยละของฐานข้อมูลที่ได้รับการพัฒนาในรูปแบบ Digitized** (กรณี ในปี 65-67 ตัววัดบังคับได้ร้อยละ 100 สามารถเปลี่ยนตัวชี้วัดแทนช่องนี้ได้ ทั้งนี้ โปรดศึกษารายละเอียดเงื่อนไขในคู่มือการประเมิน PMQA 4.0 (KPI) 2568 หน้า 99) </v>
      </c>
      <c r="F65" s="128">
        <f>'หมวด 6'!E226</f>
        <v>0</v>
      </c>
      <c r="G65" s="128">
        <f>'หมวด 6'!G226</f>
        <v>0</v>
      </c>
      <c r="H65" s="128">
        <f>'หมวด 6'!C226</f>
        <v>0</v>
      </c>
      <c r="I65" s="128">
        <f>'หมวด 6'!I226</f>
        <v>0</v>
      </c>
      <c r="J65" s="128">
        <f>'หมวด 6'!K226</f>
        <v>0</v>
      </c>
      <c r="K65" s="128">
        <f>'หมวด 6'!M226</f>
        <v>0</v>
      </c>
      <c r="L65" s="61">
        <f t="shared" ref="L65" si="61">AVERAGE(I65:J65)</f>
        <v>0</v>
      </c>
      <c r="M65" s="45" t="str" cm="1">
        <f t="array" ref="M65">_xlfn.IFNA(_xlfn.SWITCH(F65,$V$1,V65,$W$1,W65),"")</f>
        <v/>
      </c>
      <c r="N65" s="46" t="str">
        <f t="shared" si="58"/>
        <v/>
      </c>
      <c r="O65" s="62"/>
      <c r="P65" s="63"/>
      <c r="Q65" s="22"/>
      <c r="R65" s="22"/>
      <c r="S65" s="22"/>
      <c r="V65" s="54" cm="1">
        <f t="array" ref="V65">IF(AP65&gt;G65,"ค่าเป้าหมายไม่ท้าทาย",IF(K65=G65,X65,IF(AND(K65=0,G65&gt;0),Y65,IF(AND(K65&lt;0,G65&gt;0),Z65,IF(AND(K65&gt;0,G65&gt;0),AA65,IF(AND(K65=0,G65&lt;0),AB65,IF(AND(K65&gt;0,G65&lt;0),AC65,IF(AND(K65&lt;0,G65&lt;0),AD65,IF(AND(K65&lt;0,E=0),AE65,"0")))))))))</f>
        <v>100</v>
      </c>
      <c r="W65" s="49" cm="1">
        <f t="array" ref="W65">IF(G65&gt;AP65,"ค่าเป้าหมายไม่ท้าทาย",IF(K65=G65,AF65,IF(AND(K65=0,G65&gt;0),IF(AG65&lt;0,0,AG65),IF(AND(K65=0,G65&lt;0),AH65,IF(AND(K65&lt;0,G65&gt;0),AI65,IF(AND(K65&gt;0,G65&gt;0),AJ65,IF(AND(K65&gt;0,G65&lt;0),AK65,IF(AND(K65&lt;0,G65&lt;0),AL65,IF(AND(I&lt;0,E=0),AM65,IF(AND(I&gt;0,E=0),AN65,"0"))))))))))</f>
        <v>159</v>
      </c>
      <c r="X65" s="50">
        <v>100</v>
      </c>
      <c r="Y65" s="49">
        <v>0</v>
      </c>
      <c r="Z65" s="49" t="e">
        <f t="shared" si="2"/>
        <v>#DIV/0!</v>
      </c>
      <c r="AA65" s="49" t="e">
        <f t="shared" si="3"/>
        <v>#DIV/0!</v>
      </c>
      <c r="AB65" s="49" t="e">
        <f t="shared" si="4"/>
        <v>#DIV/0!</v>
      </c>
      <c r="AC65" s="49">
        <f t="shared" si="5"/>
        <v>0</v>
      </c>
      <c r="AD65" s="49" t="e">
        <f t="shared" si="6"/>
        <v>#DIV/0!</v>
      </c>
      <c r="AE65" s="49">
        <f t="shared" si="7"/>
        <v>0</v>
      </c>
      <c r="AF65" s="50">
        <v>159</v>
      </c>
      <c r="AG65" s="49" t="e">
        <f t="shared" si="8"/>
        <v>#DIV/0!</v>
      </c>
      <c r="AH65" s="49">
        <v>59</v>
      </c>
      <c r="AI65" s="49" t="e">
        <f t="shared" si="9"/>
        <v>#DIV/0!</v>
      </c>
      <c r="AJ65" s="49" t="e">
        <f t="shared" si="10"/>
        <v>#DIV/0!</v>
      </c>
      <c r="AK65" s="49" t="e">
        <f t="shared" si="11"/>
        <v>#DIV/0!</v>
      </c>
      <c r="AL65" s="49" t="e">
        <f t="shared" si="12"/>
        <v>#DIV/0!</v>
      </c>
      <c r="AM65" s="49">
        <f t="shared" si="13"/>
        <v>0</v>
      </c>
      <c r="AN65" s="51">
        <f t="shared" si="14"/>
        <v>0</v>
      </c>
      <c r="AP65" s="49">
        <f t="shared" si="15"/>
        <v>0</v>
      </c>
      <c r="AQ65" s="49"/>
      <c r="AR65" s="52">
        <f t="shared" si="16"/>
        <v>200</v>
      </c>
      <c r="AS65" s="52">
        <f t="shared" si="17"/>
        <v>0</v>
      </c>
      <c r="AT65" s="52">
        <f t="shared" si="18"/>
        <v>0</v>
      </c>
      <c r="AU65" s="52">
        <f t="shared" si="19"/>
        <v>0</v>
      </c>
      <c r="AV65" s="27">
        <f t="shared" si="20"/>
        <v>0</v>
      </c>
      <c r="AW65" s="27">
        <f t="shared" si="21"/>
        <v>500</v>
      </c>
      <c r="AY65" s="22"/>
      <c r="AZ65" s="27"/>
      <c r="BA65" s="22"/>
      <c r="BB65" s="22"/>
      <c r="BC65" s="22"/>
      <c r="BD65" s="22"/>
    </row>
    <row r="66" spans="2:56" s="26" customFormat="1" x14ac:dyDescent="0.3">
      <c r="B66" s="496"/>
      <c r="C66" s="496"/>
      <c r="D66" s="496"/>
      <c r="E66" s="55"/>
      <c r="F66" s="55"/>
      <c r="G66" s="56"/>
      <c r="H66" s="56"/>
      <c r="I66" s="56"/>
      <c r="J66" s="57"/>
      <c r="K66" s="495" t="s">
        <v>595</v>
      </c>
      <c r="L66" s="495"/>
      <c r="M66" s="495"/>
      <c r="N66" s="58">
        <f>IFERROR(SUM(N58:N65)/5,"")</f>
        <v>0</v>
      </c>
      <c r="O66" s="58">
        <f>IFERROR(SUM(O58:O65)/5,"")</f>
        <v>300</v>
      </c>
      <c r="P66" s="59"/>
      <c r="Q66" s="22"/>
      <c r="R66" s="22"/>
      <c r="S66" s="22"/>
      <c r="V66" s="54"/>
      <c r="W66" s="49"/>
      <c r="X66" s="50"/>
      <c r="Y66" s="49"/>
      <c r="Z66" s="49"/>
      <c r="AA66" s="49"/>
      <c r="AB66" s="49"/>
      <c r="AC66" s="49"/>
      <c r="AD66" s="49"/>
      <c r="AE66" s="49"/>
      <c r="AF66" s="50"/>
      <c r="AG66" s="49"/>
      <c r="AH66" s="49"/>
      <c r="AI66" s="49"/>
      <c r="AJ66" s="49"/>
      <c r="AK66" s="49"/>
      <c r="AL66" s="49"/>
      <c r="AM66" s="49"/>
      <c r="AN66" s="51"/>
      <c r="AP66" s="49"/>
      <c r="AQ66" s="49"/>
      <c r="AR66" s="52"/>
      <c r="AS66" s="52"/>
      <c r="AT66" s="52"/>
      <c r="AU66" s="52"/>
      <c r="AV66" s="27"/>
      <c r="AW66" s="27"/>
      <c r="AY66" s="22"/>
      <c r="AZ66" s="27"/>
      <c r="BA66" s="22"/>
      <c r="BB66" s="22"/>
      <c r="BC66" s="22"/>
      <c r="BD66" s="22"/>
    </row>
    <row r="67" spans="2:56" s="26" customFormat="1" x14ac:dyDescent="0.3">
      <c r="B67" s="53"/>
      <c r="C67" s="66"/>
      <c r="D67" s="66"/>
      <c r="E67" s="53"/>
      <c r="F67" s="67"/>
      <c r="G67" s="67"/>
      <c r="H67" s="67"/>
      <c r="I67" s="67"/>
      <c r="J67" s="67"/>
      <c r="K67" s="67"/>
      <c r="L67" s="67"/>
      <c r="M67" s="67"/>
      <c r="N67" s="84" t="str">
        <f>IF(SUM(N66,N57,N46,N35,N26,N15)/6=0,"",SUM(N66,N57,N46,N35,N26,N15))</f>
        <v/>
      </c>
      <c r="O67" s="68"/>
      <c r="P67" s="69"/>
      <c r="Q67" s="22"/>
      <c r="R67" s="22"/>
      <c r="S67" s="22"/>
      <c r="W67" s="27"/>
      <c r="AP67" s="27"/>
      <c r="AQ67" s="27"/>
      <c r="AR67" s="27"/>
      <c r="AS67" s="27"/>
      <c r="AT67" s="27"/>
      <c r="AU67" s="27"/>
      <c r="AY67" s="22"/>
      <c r="AZ67" s="27"/>
      <c r="BA67" s="22"/>
      <c r="BB67" s="22"/>
      <c r="BC67" s="22"/>
      <c r="BD67" s="22"/>
    </row>
    <row r="68" spans="2:56" s="26" customFormat="1" ht="33.75" x14ac:dyDescent="0.3">
      <c r="B68" s="22"/>
      <c r="C68" s="515" t="s">
        <v>596</v>
      </c>
      <c r="D68" s="515"/>
      <c r="E68" s="515"/>
      <c r="F68" s="515"/>
      <c r="G68" s="515"/>
      <c r="H68" s="515"/>
      <c r="I68" s="515"/>
      <c r="J68" s="515"/>
      <c r="K68" s="515"/>
      <c r="L68" s="70"/>
      <c r="M68" s="22"/>
      <c r="N68" s="23"/>
      <c r="O68" s="71"/>
      <c r="P68" s="72"/>
      <c r="Q68" s="22"/>
      <c r="R68" s="22"/>
      <c r="S68" s="22"/>
      <c r="W68" s="27"/>
      <c r="AP68" s="27"/>
      <c r="AQ68" s="27"/>
      <c r="AR68" s="27"/>
      <c r="AS68" s="27"/>
      <c r="AT68" s="27"/>
      <c r="AU68" s="27"/>
      <c r="AY68" s="22"/>
      <c r="AZ68" s="27"/>
      <c r="BA68" s="22"/>
      <c r="BB68" s="22"/>
      <c r="BC68" s="22"/>
      <c r="BD68" s="22"/>
    </row>
    <row r="69" spans="2:56" s="26" customFormat="1" ht="26.25" x14ac:dyDescent="0.4">
      <c r="B69" s="22"/>
      <c r="C69" s="516" t="s">
        <v>597</v>
      </c>
      <c r="D69" s="516"/>
      <c r="E69" s="516"/>
      <c r="F69" s="516"/>
      <c r="G69" s="516"/>
      <c r="H69" s="516"/>
      <c r="I69" s="516"/>
      <c r="J69" s="516"/>
      <c r="K69" s="516"/>
      <c r="L69" s="73"/>
      <c r="M69" s="22"/>
      <c r="N69" s="23"/>
      <c r="O69" s="22"/>
      <c r="P69" s="22"/>
      <c r="Q69" s="22"/>
      <c r="R69" s="22"/>
      <c r="S69" s="22"/>
      <c r="W69" s="27"/>
      <c r="AP69" s="27"/>
      <c r="AQ69" s="27"/>
      <c r="AR69" s="27"/>
      <c r="AS69" s="27"/>
      <c r="AT69" s="27"/>
      <c r="AU69" s="27"/>
      <c r="AY69" s="22"/>
      <c r="AZ69" s="27"/>
      <c r="BA69" s="22"/>
      <c r="BB69" s="22"/>
      <c r="BC69" s="22"/>
      <c r="BD69" s="22"/>
    </row>
    <row r="70" spans="2:56" s="26" customFormat="1" x14ac:dyDescent="0.3">
      <c r="B70" s="22"/>
      <c r="C70" s="35" t="s">
        <v>433</v>
      </c>
      <c r="D70" s="35" t="s">
        <v>598</v>
      </c>
      <c r="E70" s="35"/>
      <c r="F70" s="503" t="s">
        <v>599</v>
      </c>
      <c r="G70" s="503"/>
      <c r="H70" s="503"/>
      <c r="I70" s="503"/>
      <c r="J70" s="503"/>
      <c r="K70" s="503"/>
      <c r="L70" s="74"/>
      <c r="M70" s="22"/>
      <c r="N70" s="23"/>
      <c r="O70" s="71"/>
      <c r="P70" s="72"/>
      <c r="Q70" s="22"/>
      <c r="R70" s="22"/>
      <c r="S70" s="22"/>
      <c r="W70" s="27"/>
      <c r="AP70" s="27"/>
      <c r="AQ70" s="27"/>
      <c r="AR70" s="27"/>
      <c r="AS70" s="27"/>
      <c r="AT70" s="27"/>
      <c r="AU70" s="27"/>
      <c r="AY70" s="22"/>
      <c r="AZ70" s="27"/>
      <c r="BA70" s="22"/>
      <c r="BB70" s="22"/>
      <c r="BC70" s="22"/>
      <c r="BD70" s="22"/>
    </row>
    <row r="71" spans="2:56" s="26" customFormat="1" x14ac:dyDescent="0.3">
      <c r="B71" s="22"/>
      <c r="C71" s="517" t="s">
        <v>600</v>
      </c>
      <c r="D71" s="518"/>
      <c r="E71" s="518"/>
      <c r="F71" s="518"/>
      <c r="G71" s="518"/>
      <c r="H71" s="518"/>
      <c r="I71" s="518"/>
      <c r="J71" s="518"/>
      <c r="K71" s="519"/>
      <c r="L71" s="74"/>
      <c r="M71" s="22"/>
      <c r="N71" s="23"/>
      <c r="O71" s="71"/>
      <c r="P71" s="72"/>
      <c r="Q71" s="22"/>
      <c r="R71" s="22"/>
      <c r="S71" s="22"/>
      <c r="W71" s="27"/>
      <c r="AP71" s="27"/>
      <c r="AQ71" s="27"/>
      <c r="AR71" s="27"/>
      <c r="AS71" s="27"/>
      <c r="AT71" s="27"/>
      <c r="AU71" s="27"/>
      <c r="AY71" s="22"/>
      <c r="AZ71" s="27"/>
      <c r="BA71" s="22"/>
      <c r="BB71" s="22"/>
      <c r="BC71" s="22"/>
      <c r="BD71" s="22"/>
    </row>
    <row r="72" spans="2:56" s="26" customFormat="1" x14ac:dyDescent="0.3">
      <c r="B72" s="22"/>
      <c r="C72" s="75">
        <v>0</v>
      </c>
      <c r="D72" s="520" t="s">
        <v>601</v>
      </c>
      <c r="E72" s="520"/>
      <c r="F72" s="520"/>
      <c r="G72" s="520"/>
      <c r="H72" s="520"/>
      <c r="I72" s="520"/>
      <c r="J72" s="520"/>
      <c r="K72" s="520"/>
      <c r="L72" s="74"/>
      <c r="M72" s="22"/>
      <c r="N72" s="23"/>
      <c r="O72" s="71"/>
      <c r="P72" s="72"/>
      <c r="Q72" s="22"/>
      <c r="R72" s="22"/>
      <c r="S72" s="22"/>
      <c r="W72" s="27"/>
      <c r="AP72" s="27"/>
      <c r="AQ72" s="27"/>
      <c r="AR72" s="27"/>
      <c r="AS72" s="27"/>
      <c r="AT72" s="27"/>
      <c r="AU72" s="27"/>
      <c r="AY72" s="22"/>
      <c r="AZ72" s="27"/>
      <c r="BA72" s="22"/>
      <c r="BB72" s="22"/>
      <c r="BC72" s="22"/>
      <c r="BD72" s="22"/>
    </row>
    <row r="73" spans="2:56" s="26" customFormat="1" x14ac:dyDescent="0.3">
      <c r="B73" s="22"/>
      <c r="C73" s="75">
        <v>100</v>
      </c>
      <c r="D73" s="76" t="s">
        <v>602</v>
      </c>
      <c r="E73" s="76"/>
      <c r="F73" s="521" t="s">
        <v>603</v>
      </c>
      <c r="G73" s="521"/>
      <c r="H73" s="521"/>
      <c r="I73" s="521"/>
      <c r="J73" s="521"/>
      <c r="K73" s="521"/>
      <c r="L73" s="53"/>
      <c r="M73" s="22"/>
      <c r="N73" s="23"/>
      <c r="O73" s="71"/>
      <c r="P73" s="72"/>
      <c r="Q73" s="22"/>
      <c r="R73" s="22"/>
      <c r="S73" s="22"/>
      <c r="W73" s="27"/>
      <c r="AP73" s="27"/>
      <c r="AQ73" s="27"/>
      <c r="AR73" s="27"/>
      <c r="AS73" s="27"/>
      <c r="AT73" s="27"/>
      <c r="AU73" s="27"/>
      <c r="AY73" s="22"/>
      <c r="AZ73" s="27"/>
      <c r="BA73" s="22"/>
      <c r="BB73" s="22"/>
      <c r="BC73" s="22"/>
      <c r="BD73" s="22"/>
    </row>
    <row r="74" spans="2:56" s="26" customFormat="1" x14ac:dyDescent="0.2">
      <c r="C74" s="76">
        <v>200</v>
      </c>
      <c r="D74" s="76" t="s">
        <v>604</v>
      </c>
      <c r="E74" s="76"/>
      <c r="F74" s="520" t="s">
        <v>605</v>
      </c>
      <c r="G74" s="520"/>
      <c r="H74" s="520"/>
      <c r="I74" s="520"/>
      <c r="J74" s="520"/>
      <c r="K74" s="520"/>
      <c r="L74" s="77"/>
      <c r="N74" s="78"/>
      <c r="O74" s="79"/>
      <c r="P74" s="80"/>
      <c r="W74" s="27"/>
      <c r="AP74" s="27"/>
      <c r="AQ74" s="27"/>
      <c r="AR74" s="27"/>
      <c r="AS74" s="27"/>
      <c r="AT74" s="27"/>
      <c r="AU74" s="27"/>
      <c r="AZ74" s="27"/>
    </row>
    <row r="75" spans="2:56" s="26" customFormat="1" x14ac:dyDescent="0.2">
      <c r="C75" s="76">
        <v>300</v>
      </c>
      <c r="D75" s="76" t="s">
        <v>604</v>
      </c>
      <c r="E75" s="76"/>
      <c r="F75" s="522" t="s">
        <v>606</v>
      </c>
      <c r="G75" s="522"/>
      <c r="H75" s="522"/>
      <c r="I75" s="522"/>
      <c r="J75" s="522"/>
      <c r="K75" s="522"/>
      <c r="L75" s="81"/>
      <c r="N75" s="78"/>
      <c r="O75" s="79"/>
      <c r="P75" s="80"/>
      <c r="W75" s="27"/>
      <c r="AP75" s="27"/>
      <c r="AQ75" s="27"/>
      <c r="AR75" s="27"/>
      <c r="AS75" s="27"/>
      <c r="AT75" s="27"/>
      <c r="AU75" s="27"/>
      <c r="AZ75" s="27"/>
    </row>
    <row r="76" spans="2:56" s="26" customFormat="1" x14ac:dyDescent="0.2">
      <c r="C76" s="76">
        <v>400</v>
      </c>
      <c r="D76" s="76" t="s">
        <v>604</v>
      </c>
      <c r="E76" s="76"/>
      <c r="F76" s="522" t="s">
        <v>607</v>
      </c>
      <c r="G76" s="522"/>
      <c r="H76" s="522"/>
      <c r="I76" s="522"/>
      <c r="J76" s="522"/>
      <c r="K76" s="522"/>
      <c r="L76" s="81"/>
      <c r="N76" s="78"/>
      <c r="O76" s="79"/>
      <c r="P76" s="80"/>
      <c r="W76" s="27"/>
      <c r="AP76" s="27"/>
      <c r="AQ76" s="27"/>
      <c r="AR76" s="27"/>
      <c r="AS76" s="27"/>
      <c r="AT76" s="27"/>
      <c r="AU76" s="27"/>
      <c r="AZ76" s="27"/>
    </row>
    <row r="77" spans="2:56" s="26" customFormat="1" x14ac:dyDescent="0.2">
      <c r="C77" s="76">
        <v>500</v>
      </c>
      <c r="D77" s="76" t="s">
        <v>604</v>
      </c>
      <c r="E77" s="76"/>
      <c r="F77" s="522" t="s">
        <v>608</v>
      </c>
      <c r="G77" s="522"/>
      <c r="H77" s="522"/>
      <c r="I77" s="522"/>
      <c r="J77" s="522"/>
      <c r="K77" s="522"/>
      <c r="L77" s="81"/>
      <c r="N77" s="78"/>
      <c r="O77" s="79"/>
      <c r="P77" s="80"/>
      <c r="W77" s="27"/>
      <c r="AP77" s="27"/>
      <c r="AQ77" s="27"/>
      <c r="AR77" s="27"/>
      <c r="AS77" s="27"/>
      <c r="AT77" s="27"/>
      <c r="AU77" s="27"/>
      <c r="AZ77" s="27"/>
    </row>
    <row r="78" spans="2:56" ht="26.25" x14ac:dyDescent="0.4">
      <c r="C78" s="523" t="s">
        <v>609</v>
      </c>
      <c r="D78" s="523"/>
      <c r="E78" s="523"/>
      <c r="F78" s="523"/>
      <c r="G78" s="523"/>
      <c r="H78" s="523"/>
      <c r="I78" s="523"/>
      <c r="J78" s="523"/>
      <c r="K78" s="523"/>
      <c r="L78" s="73"/>
    </row>
    <row r="79" spans="2:56" x14ac:dyDescent="0.3">
      <c r="C79" s="35" t="s">
        <v>433</v>
      </c>
      <c r="D79" s="35" t="s">
        <v>598</v>
      </c>
      <c r="E79" s="35"/>
      <c r="F79" s="503" t="s">
        <v>599</v>
      </c>
      <c r="G79" s="503"/>
      <c r="H79" s="503"/>
      <c r="I79" s="503"/>
      <c r="J79" s="503"/>
      <c r="K79" s="503"/>
      <c r="L79" s="74"/>
    </row>
    <row r="80" spans="2:56" x14ac:dyDescent="0.3">
      <c r="C80" s="517" t="s">
        <v>600</v>
      </c>
      <c r="D80" s="518"/>
      <c r="E80" s="518"/>
      <c r="F80" s="518"/>
      <c r="G80" s="518"/>
      <c r="H80" s="518"/>
      <c r="I80" s="518"/>
      <c r="J80" s="518"/>
      <c r="K80" s="519"/>
      <c r="L80" s="74"/>
    </row>
    <row r="81" spans="3:52" x14ac:dyDescent="0.3">
      <c r="C81" s="75">
        <v>0</v>
      </c>
      <c r="D81" s="520" t="s">
        <v>601</v>
      </c>
      <c r="E81" s="520"/>
      <c r="F81" s="520"/>
      <c r="G81" s="520"/>
      <c r="H81" s="520"/>
      <c r="I81" s="520"/>
      <c r="J81" s="520"/>
      <c r="K81" s="520"/>
      <c r="L81" s="74"/>
    </row>
    <row r="82" spans="3:52" x14ac:dyDescent="0.3">
      <c r="C82" s="75">
        <v>100</v>
      </c>
      <c r="D82" s="76" t="s">
        <v>610</v>
      </c>
      <c r="E82" s="76"/>
      <c r="F82" s="521" t="s">
        <v>603</v>
      </c>
      <c r="G82" s="521"/>
      <c r="H82" s="521"/>
      <c r="I82" s="521"/>
      <c r="J82" s="521"/>
      <c r="K82" s="521"/>
      <c r="L82" s="53"/>
    </row>
    <row r="83" spans="3:52" s="26" customFormat="1" x14ac:dyDescent="0.2">
      <c r="C83" s="76">
        <v>200</v>
      </c>
      <c r="D83" s="76" t="s">
        <v>611</v>
      </c>
      <c r="E83" s="76"/>
      <c r="F83" s="520" t="s">
        <v>605</v>
      </c>
      <c r="G83" s="520"/>
      <c r="H83" s="520"/>
      <c r="I83" s="520"/>
      <c r="J83" s="520"/>
      <c r="K83" s="520"/>
      <c r="L83" s="77"/>
      <c r="N83" s="34"/>
      <c r="O83" s="82"/>
      <c r="P83" s="83"/>
      <c r="W83" s="27"/>
      <c r="AP83" s="27"/>
      <c r="AQ83" s="27"/>
      <c r="AR83" s="27"/>
      <c r="AS83" s="27"/>
      <c r="AT83" s="27"/>
      <c r="AU83" s="27"/>
      <c r="AZ83" s="27"/>
    </row>
    <row r="84" spans="3:52" s="26" customFormat="1" x14ac:dyDescent="0.2">
      <c r="C84" s="76">
        <v>300</v>
      </c>
      <c r="D84" s="76" t="s">
        <v>611</v>
      </c>
      <c r="E84" s="76"/>
      <c r="F84" s="522" t="s">
        <v>606</v>
      </c>
      <c r="G84" s="522"/>
      <c r="H84" s="522"/>
      <c r="I84" s="522"/>
      <c r="J84" s="522"/>
      <c r="K84" s="522"/>
      <c r="L84" s="81"/>
      <c r="N84" s="34"/>
      <c r="O84" s="82"/>
      <c r="P84" s="83"/>
      <c r="W84" s="27"/>
      <c r="AP84" s="27"/>
      <c r="AQ84" s="27"/>
      <c r="AR84" s="27"/>
      <c r="AS84" s="27"/>
      <c r="AT84" s="27"/>
      <c r="AU84" s="27"/>
      <c r="AZ84" s="27"/>
    </row>
    <row r="85" spans="3:52" s="26" customFormat="1" x14ac:dyDescent="0.2">
      <c r="C85" s="76">
        <v>400</v>
      </c>
      <c r="D85" s="76" t="s">
        <v>611</v>
      </c>
      <c r="E85" s="76"/>
      <c r="F85" s="522" t="s">
        <v>607</v>
      </c>
      <c r="G85" s="522"/>
      <c r="H85" s="522"/>
      <c r="I85" s="522"/>
      <c r="J85" s="522"/>
      <c r="K85" s="522"/>
      <c r="L85" s="81"/>
      <c r="N85" s="34"/>
      <c r="O85" s="82"/>
      <c r="P85" s="83"/>
      <c r="W85" s="27"/>
      <c r="AP85" s="27"/>
      <c r="AQ85" s="27"/>
      <c r="AR85" s="27"/>
      <c r="AS85" s="27"/>
      <c r="AT85" s="27"/>
      <c r="AU85" s="27"/>
      <c r="AZ85" s="27"/>
    </row>
    <row r="86" spans="3:52" s="26" customFormat="1" x14ac:dyDescent="0.2">
      <c r="C86" s="76">
        <v>500</v>
      </c>
      <c r="D86" s="76" t="s">
        <v>611</v>
      </c>
      <c r="E86" s="76"/>
      <c r="F86" s="522" t="s">
        <v>608</v>
      </c>
      <c r="G86" s="522"/>
      <c r="H86" s="522"/>
      <c r="I86" s="522"/>
      <c r="J86" s="522"/>
      <c r="K86" s="522"/>
      <c r="L86" s="81"/>
      <c r="N86" s="34"/>
      <c r="O86" s="82"/>
      <c r="P86" s="83"/>
      <c r="W86" s="27"/>
      <c r="AP86" s="27"/>
      <c r="AQ86" s="27"/>
      <c r="AR86" s="27"/>
      <c r="AS86" s="27"/>
      <c r="AT86" s="27"/>
      <c r="AU86" s="27"/>
      <c r="AZ86" s="27"/>
    </row>
  </sheetData>
  <sheetProtection algorithmName="SHA-512" hashValue="pkKpAaCPjFJgt4YPngS+42Ov48m3TCBv4608iLIkKti70mf1JxDac+vbBnWo6JjzWmla3aJozXfKhvhFLmY+sQ==" saltValue="/8aXcVJuk8pD0ZOwYyJBBg==" spinCount="100000" sheet="1" selectLockedCells="1" selectUnlockedCells="1"/>
  <mergeCells count="54">
    <mergeCell ref="C16:C25"/>
    <mergeCell ref="B16:B25"/>
    <mergeCell ref="C27:C34"/>
    <mergeCell ref="B27:B34"/>
    <mergeCell ref="B26:D26"/>
    <mergeCell ref="F86:K86"/>
    <mergeCell ref="C80:K80"/>
    <mergeCell ref="D81:K81"/>
    <mergeCell ref="F82:K82"/>
    <mergeCell ref="F83:K83"/>
    <mergeCell ref="F84:K84"/>
    <mergeCell ref="F85:K85"/>
    <mergeCell ref="B66:D66"/>
    <mergeCell ref="K66:M66"/>
    <mergeCell ref="F79:K79"/>
    <mergeCell ref="C68:K68"/>
    <mergeCell ref="C69:K69"/>
    <mergeCell ref="F70:K70"/>
    <mergeCell ref="C71:K71"/>
    <mergeCell ref="D72:K72"/>
    <mergeCell ref="F73:K73"/>
    <mergeCell ref="F74:K74"/>
    <mergeCell ref="F75:K75"/>
    <mergeCell ref="F76:K76"/>
    <mergeCell ref="F77:K77"/>
    <mergeCell ref="C78:K78"/>
    <mergeCell ref="B57:D57"/>
    <mergeCell ref="K57:M57"/>
    <mergeCell ref="C47:C56"/>
    <mergeCell ref="B47:B56"/>
    <mergeCell ref="C58:C65"/>
    <mergeCell ref="B58:B65"/>
    <mergeCell ref="B35:D35"/>
    <mergeCell ref="K35:M35"/>
    <mergeCell ref="B46:D46"/>
    <mergeCell ref="K46:M46"/>
    <mergeCell ref="C36:C45"/>
    <mergeCell ref="B36:B45"/>
    <mergeCell ref="K26:M26"/>
    <mergeCell ref="B15:D15"/>
    <mergeCell ref="X1:AD1"/>
    <mergeCell ref="AF1:AL1"/>
    <mergeCell ref="B2:N2"/>
    <mergeCell ref="B3:C3"/>
    <mergeCell ref="B4:H4"/>
    <mergeCell ref="I4:K4"/>
    <mergeCell ref="L4:L5"/>
    <mergeCell ref="M4:M5"/>
    <mergeCell ref="N4:N5"/>
    <mergeCell ref="O4:O5"/>
    <mergeCell ref="P4:P5"/>
    <mergeCell ref="K15:M15"/>
    <mergeCell ref="B6:B14"/>
    <mergeCell ref="C6:C14"/>
  </mergeCells>
  <conditionalFormatting sqref="J6:J8">
    <cfRule type="expression" dxfId="3" priority="6">
      <formula>#REF!</formula>
    </cfRule>
  </conditionalFormatting>
  <conditionalFormatting sqref="M6:M14 M16:M25 M27:M34 M36:M45 M47:M56 M58:M65">
    <cfRule type="expression" dxfId="2" priority="7">
      <formula>OR(AND(F6="มากดี",G6&lt;AVERAGE(I6,J6)),AND(F6="น้อยดี",G6&gt;AVERAGE(I6,J6)))</formula>
    </cfRule>
  </conditionalFormatting>
  <conditionalFormatting sqref="O16:P25 O27:P34 O36:P45 O47:P56 O58:P65">
    <cfRule type="expression" dxfId="1" priority="8">
      <formula>OR(AND(I16="มากดี",J16&lt;AVERAGE(K16,M16)),AND(I16="น้อยดี",J16&gt;AVERAGE(K16,M16)))</formula>
    </cfRule>
    <cfRule type="expression" dxfId="0" priority="9">
      <formula>I16=""</formula>
    </cfRule>
  </conditionalFormatting>
  <dataValidations count="1">
    <dataValidation type="list" allowBlank="1" showInputMessage="1" showErrorMessage="1" sqref="O16:O25 O6:O14 O58:O65 O47:O56 O36:O45 O27:O34" xr:uid="{1A908402-DB62-4D4A-9326-D822B36E78E9}">
      <formula1>$T$1:$T$6</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A9201-AC94-AC40-8041-A04FBF6CF4E9}">
  <sheetPr>
    <tabColor rgb="FFFFC000"/>
  </sheetPr>
  <dimension ref="A1:AF325"/>
  <sheetViews>
    <sheetView tabSelected="1" zoomScale="85" zoomScaleNormal="85" zoomScaleSheetLayoutView="85" zoomScalePageLayoutView="85" workbookViewId="0">
      <pane ySplit="2" topLeftCell="A90" activePane="bottomLeft" state="frozen"/>
      <selection pane="bottomLeft" activeCell="C163" sqref="C163:M163"/>
    </sheetView>
  </sheetViews>
  <sheetFormatPr defaultColWidth="11.5" defaultRowHeight="18" x14ac:dyDescent="0.4"/>
  <cols>
    <col min="1" max="3" width="5.875" style="189" customWidth="1"/>
    <col min="4" max="5" width="7.875" style="189" customWidth="1"/>
    <col min="6" max="6" width="1" style="189" customWidth="1"/>
    <col min="7" max="7" width="9.875" style="189" customWidth="1"/>
    <col min="8" max="8" width="1" style="189" customWidth="1"/>
    <col min="9" max="9" width="11.5" style="189"/>
    <col min="10" max="10" width="1" style="189" customWidth="1"/>
    <col min="11" max="11" width="11.5" style="189" customWidth="1"/>
    <col min="12" max="12" width="1" style="189" customWidth="1"/>
    <col min="13" max="13" width="11.5" style="189"/>
    <col min="14" max="14" width="2.375" style="217" customWidth="1"/>
    <col min="15" max="15" width="50.625" style="217" customWidth="1"/>
    <col min="16" max="17" width="15.125" style="217" customWidth="1"/>
    <col min="18" max="18" width="2.5" style="187" customWidth="1"/>
    <col min="19" max="19" width="5.5" style="187" hidden="1" customWidth="1"/>
    <col min="20" max="21" width="10.875" style="187" hidden="1" customWidth="1"/>
    <col min="22" max="22" width="10.125" style="187" hidden="1" customWidth="1"/>
    <col min="23" max="23" width="17" style="187" hidden="1" customWidth="1"/>
    <col min="24" max="26" width="11.5" style="187" hidden="1" customWidth="1"/>
    <col min="27" max="27" width="11.5" style="187" customWidth="1"/>
    <col min="28" max="30" width="11.5" style="187"/>
    <col min="31" max="32" width="11.5" style="188"/>
    <col min="33" max="16384" width="11.5" style="189"/>
  </cols>
  <sheetData>
    <row r="1" spans="1:32" ht="18.75" thickBot="1" x14ac:dyDescent="0.45">
      <c r="A1" s="184"/>
      <c r="B1" s="185"/>
      <c r="C1" s="184"/>
      <c r="D1" s="184"/>
      <c r="E1" s="184"/>
      <c r="F1" s="184"/>
      <c r="G1" s="184"/>
      <c r="H1" s="184"/>
      <c r="I1" s="184"/>
      <c r="J1" s="184"/>
      <c r="K1" s="184"/>
      <c r="L1" s="184"/>
      <c r="M1" s="184"/>
      <c r="N1" s="186"/>
      <c r="O1" s="186"/>
      <c r="P1" s="131" t="s">
        <v>69</v>
      </c>
      <c r="Q1" s="131" t="s">
        <v>70</v>
      </c>
      <c r="S1" s="167" t="s">
        <v>71</v>
      </c>
      <c r="T1" s="167" t="s">
        <v>72</v>
      </c>
      <c r="U1" s="167" t="s">
        <v>73</v>
      </c>
      <c r="V1" s="167" t="s">
        <v>74</v>
      </c>
      <c r="X1" s="167" t="s">
        <v>75</v>
      </c>
    </row>
    <row r="2" spans="1:32" s="194" customFormat="1" ht="48.75" customHeight="1" thickBot="1" x14ac:dyDescent="0.25">
      <c r="A2" s="149" t="s">
        <v>76</v>
      </c>
      <c r="B2" s="190"/>
      <c r="C2" s="190"/>
      <c r="D2" s="190"/>
      <c r="E2" s="190"/>
      <c r="F2" s="190"/>
      <c r="G2" s="190"/>
      <c r="H2" s="190"/>
      <c r="I2" s="190"/>
      <c r="J2" s="190"/>
      <c r="K2" s="190"/>
      <c r="L2" s="190"/>
      <c r="M2" s="190"/>
      <c r="N2" s="191"/>
      <c r="O2" s="150" t="s">
        <v>76</v>
      </c>
      <c r="P2" s="261" t="str">
        <f>IFERROR(AVERAGE(P4,P66,P105),"")</f>
        <v/>
      </c>
      <c r="Q2" s="261" t="str">
        <f>IFERROR(AVERAGE(Q4,Q66,Q105),"")</f>
        <v/>
      </c>
      <c r="R2" s="192"/>
      <c r="S2" s="192"/>
      <c r="T2" s="192"/>
      <c r="U2" s="192"/>
      <c r="V2" s="192"/>
      <c r="W2" s="192"/>
      <c r="X2" s="192"/>
      <c r="Y2" s="192"/>
      <c r="Z2" s="192"/>
      <c r="AA2" s="192"/>
      <c r="AB2" s="192"/>
      <c r="AC2" s="192"/>
      <c r="AD2" s="192"/>
      <c r="AE2" s="193"/>
      <c r="AF2" s="193"/>
    </row>
    <row r="3" spans="1:32" ht="24.75" thickBot="1" x14ac:dyDescent="0.45">
      <c r="A3" s="2" t="s">
        <v>77</v>
      </c>
      <c r="B3" s="184"/>
      <c r="C3" s="184"/>
      <c r="D3" s="184"/>
      <c r="E3" s="184"/>
      <c r="F3" s="184"/>
      <c r="G3" s="184"/>
      <c r="H3" s="184"/>
      <c r="I3" s="184"/>
      <c r="J3" s="184"/>
      <c r="K3" s="184"/>
      <c r="L3" s="184"/>
      <c r="M3" s="184"/>
      <c r="N3" s="186"/>
      <c r="O3" s="186"/>
      <c r="P3" s="186"/>
      <c r="Q3" s="186"/>
    </row>
    <row r="4" spans="1:32" s="199" customFormat="1" ht="32.25" customHeight="1" thickBot="1" x14ac:dyDescent="0.25">
      <c r="A4" s="159" t="s">
        <v>78</v>
      </c>
      <c r="B4" s="195"/>
      <c r="C4" s="195"/>
      <c r="D4" s="195"/>
      <c r="E4" s="195"/>
      <c r="F4" s="195"/>
      <c r="G4" s="195"/>
      <c r="H4" s="195"/>
      <c r="I4" s="195"/>
      <c r="J4" s="195"/>
      <c r="K4" s="195"/>
      <c r="L4" s="195"/>
      <c r="M4" s="195"/>
      <c r="N4" s="196"/>
      <c r="O4" s="162" t="s">
        <v>78</v>
      </c>
      <c r="P4" s="260" t="str">
        <f>IF(SUM(P11,P13,P17,P20,P24,P43,P45,P48)=0,"",SUM(P11,P13,P17,P20,P24,P43,P45,P48))</f>
        <v/>
      </c>
      <c r="Q4" s="262"/>
      <c r="R4" s="197"/>
      <c r="S4" s="197"/>
      <c r="T4" s="197"/>
      <c r="U4" s="197"/>
      <c r="V4" s="197"/>
      <c r="W4" s="197">
        <v>300</v>
      </c>
      <c r="X4" s="197">
        <v>400</v>
      </c>
      <c r="Y4" s="197">
        <v>500</v>
      </c>
      <c r="Z4" s="197"/>
      <c r="AA4" s="197"/>
      <c r="AB4" s="197"/>
      <c r="AC4" s="197"/>
      <c r="AD4" s="197"/>
      <c r="AE4" s="198"/>
      <c r="AF4" s="198"/>
    </row>
    <row r="5" spans="1:32" ht="15.75" customHeight="1" x14ac:dyDescent="0.4">
      <c r="A5" s="200"/>
      <c r="B5" s="393" t="s">
        <v>79</v>
      </c>
      <c r="C5" s="394"/>
      <c r="D5" s="394"/>
      <c r="E5" s="394"/>
      <c r="F5" s="394"/>
      <c r="G5" s="394"/>
      <c r="H5" s="394"/>
      <c r="I5" s="394"/>
      <c r="J5" s="394"/>
      <c r="K5" s="394"/>
      <c r="L5" s="394"/>
      <c r="M5" s="394"/>
      <c r="N5" s="186"/>
      <c r="O5" s="186"/>
      <c r="P5" s="201"/>
      <c r="Q5" s="201"/>
    </row>
    <row r="6" spans="1:32" ht="15.75" customHeight="1" x14ac:dyDescent="0.4">
      <c r="A6" s="200"/>
      <c r="B6" s="342" t="s">
        <v>80</v>
      </c>
      <c r="C6" s="343"/>
      <c r="D6" s="342"/>
      <c r="E6" s="343"/>
      <c r="F6" s="343"/>
      <c r="G6" s="343"/>
      <c r="H6" s="343"/>
      <c r="I6" s="343"/>
      <c r="J6" s="343"/>
      <c r="K6" s="343"/>
      <c r="L6" s="343"/>
      <c r="M6" s="343"/>
      <c r="N6" s="186"/>
      <c r="O6" s="186"/>
      <c r="P6" s="201"/>
      <c r="Q6" s="201"/>
    </row>
    <row r="7" spans="1:32" ht="15.75" customHeight="1" x14ac:dyDescent="0.4">
      <c r="A7" s="200"/>
      <c r="B7" s="342" t="s">
        <v>81</v>
      </c>
      <c r="C7" s="342"/>
      <c r="D7" s="342"/>
      <c r="E7" s="343"/>
      <c r="F7" s="343"/>
      <c r="G7" s="343"/>
      <c r="H7" s="343"/>
      <c r="I7" s="343"/>
      <c r="J7" s="343"/>
      <c r="K7" s="343"/>
      <c r="L7" s="343"/>
      <c r="M7" s="343"/>
      <c r="N7" s="186"/>
      <c r="O7" s="186"/>
      <c r="P7" s="214"/>
      <c r="Q7" s="201"/>
    </row>
    <row r="8" spans="1:32" ht="8.1" customHeight="1" x14ac:dyDescent="0.4">
      <c r="A8" s="200"/>
      <c r="B8" s="200"/>
      <c r="C8" s="200"/>
      <c r="D8" s="200"/>
      <c r="E8" s="200"/>
      <c r="F8" s="200"/>
      <c r="G8" s="200"/>
      <c r="H8" s="200"/>
      <c r="I8" s="200"/>
      <c r="J8" s="200"/>
      <c r="K8" s="200"/>
      <c r="L8" s="200"/>
      <c r="M8" s="200"/>
      <c r="N8" s="186"/>
      <c r="O8" s="186"/>
      <c r="P8" s="264"/>
      <c r="Q8" s="202"/>
      <c r="R8" s="197"/>
      <c r="S8" s="197"/>
      <c r="T8" s="197"/>
      <c r="U8" s="197"/>
      <c r="V8" s="197"/>
      <c r="W8" s="197"/>
      <c r="X8" s="197"/>
      <c r="Y8" s="197"/>
      <c r="Z8" s="197"/>
      <c r="AA8" s="197"/>
      <c r="AB8" s="197"/>
      <c r="AC8" s="197"/>
    </row>
    <row r="9" spans="1:32" ht="15.75" customHeight="1" x14ac:dyDescent="0.4">
      <c r="A9" s="200"/>
      <c r="B9" s="177"/>
      <c r="C9" s="181" t="s">
        <v>82</v>
      </c>
      <c r="D9" s="177"/>
      <c r="E9" s="182"/>
      <c r="F9" s="182"/>
      <c r="G9" s="182"/>
      <c r="H9" s="182"/>
      <c r="I9" s="182"/>
      <c r="J9" s="182"/>
      <c r="K9" s="182"/>
      <c r="L9" s="182"/>
      <c r="M9" s="182"/>
      <c r="N9" s="186"/>
      <c r="O9" s="186"/>
      <c r="P9" s="264"/>
      <c r="Q9" s="202"/>
      <c r="R9" s="197"/>
      <c r="S9" s="197"/>
      <c r="T9" s="197"/>
      <c r="U9" s="197"/>
      <c r="V9" s="197"/>
      <c r="W9" s="197"/>
      <c r="X9" s="197"/>
      <c r="Y9" s="197"/>
      <c r="Z9" s="197"/>
      <c r="AA9" s="197"/>
      <c r="AB9" s="197"/>
      <c r="AC9" s="197"/>
    </row>
    <row r="10" spans="1:32" ht="8.1" customHeight="1" thickBot="1" x14ac:dyDescent="0.45">
      <c r="A10" s="200"/>
      <c r="B10" s="200"/>
      <c r="C10" s="200"/>
      <c r="D10" s="344"/>
      <c r="E10" s="344"/>
      <c r="F10" s="344"/>
      <c r="G10" s="344"/>
      <c r="H10" s="344"/>
      <c r="I10" s="344"/>
      <c r="J10" s="344"/>
      <c r="K10" s="344"/>
      <c r="L10" s="344"/>
      <c r="M10" s="344"/>
      <c r="N10" s="186"/>
      <c r="O10" s="186"/>
      <c r="P10" s="290"/>
      <c r="Q10" s="202"/>
      <c r="R10" s="197"/>
      <c r="S10" s="197"/>
      <c r="T10" s="197"/>
      <c r="U10" s="197"/>
      <c r="V10" s="197"/>
      <c r="W10" s="197"/>
      <c r="X10" s="197"/>
      <c r="Y10" s="197"/>
      <c r="Z10" s="197"/>
      <c r="AA10" s="197"/>
      <c r="AB10" s="197"/>
      <c r="AC10" s="197"/>
    </row>
    <row r="11" spans="1:32" ht="15.75" customHeight="1" thickBot="1" x14ac:dyDescent="0.45">
      <c r="A11" s="184"/>
      <c r="B11" s="184"/>
      <c r="C11" s="203"/>
      <c r="D11" s="342" t="s">
        <v>84</v>
      </c>
      <c r="E11" s="344"/>
      <c r="F11" s="344"/>
      <c r="G11" s="344"/>
      <c r="H11" s="344"/>
      <c r="I11" s="344"/>
      <c r="J11" s="344"/>
      <c r="K11" s="344"/>
      <c r="L11" s="345"/>
      <c r="M11" s="345"/>
      <c r="N11" s="186"/>
      <c r="O11" s="186"/>
      <c r="P11" s="265">
        <f>IF(C11="☑",300/3,IF(C11="☒", 0, 0))</f>
        <v>0</v>
      </c>
      <c r="Q11" s="202"/>
      <c r="R11" s="197"/>
      <c r="S11" s="197" t="s">
        <v>85</v>
      </c>
      <c r="T11" s="197" t="s">
        <v>83</v>
      </c>
      <c r="U11" s="197" t="s">
        <v>86</v>
      </c>
      <c r="V11" s="197"/>
      <c r="W11" s="197" t="str">
        <f>IF(OR((C11="☒"),(C13="☒"),(C17="☒")),"พัฒนากระบวนการวิเคราะห์และสำรวจสภาพแวดล้อมที่เกี่ยวข้องกับองค์การ","")</f>
        <v/>
      </c>
      <c r="X11" s="197"/>
      <c r="Y11" s="197"/>
      <c r="Z11" s="197"/>
      <c r="AA11" s="197"/>
      <c r="AB11" s="197"/>
      <c r="AC11" s="197"/>
    </row>
    <row r="12" spans="1:32" ht="8.1" customHeight="1" thickBot="1" x14ac:dyDescent="0.45">
      <c r="A12" s="184"/>
      <c r="B12" s="184"/>
      <c r="C12" s="184"/>
      <c r="D12" s="344"/>
      <c r="E12" s="344"/>
      <c r="F12" s="344"/>
      <c r="G12" s="344"/>
      <c r="H12" s="344"/>
      <c r="I12" s="344"/>
      <c r="J12" s="344"/>
      <c r="K12" s="344"/>
      <c r="L12" s="345"/>
      <c r="M12" s="345"/>
      <c r="N12" s="186"/>
      <c r="O12" s="186"/>
      <c r="P12" s="290"/>
      <c r="Q12" s="202"/>
      <c r="R12" s="197"/>
      <c r="S12" s="197"/>
      <c r="T12" s="197"/>
      <c r="U12" s="197"/>
      <c r="V12" s="197"/>
      <c r="W12" s="197"/>
      <c r="X12" s="197"/>
      <c r="Y12" s="197"/>
      <c r="Z12" s="197"/>
      <c r="AA12" s="197"/>
      <c r="AB12" s="197"/>
      <c r="AC12" s="197"/>
    </row>
    <row r="13" spans="1:32" ht="15.75" customHeight="1" thickBot="1" x14ac:dyDescent="0.45">
      <c r="A13" s="184"/>
      <c r="B13" s="184"/>
      <c r="C13" s="203"/>
      <c r="D13" s="395" t="s">
        <v>87</v>
      </c>
      <c r="E13" s="393"/>
      <c r="F13" s="393"/>
      <c r="G13" s="393"/>
      <c r="H13" s="393"/>
      <c r="I13" s="393"/>
      <c r="J13" s="393"/>
      <c r="K13" s="393"/>
      <c r="L13" s="393"/>
      <c r="M13" s="393"/>
      <c r="N13" s="186"/>
      <c r="O13" s="186"/>
      <c r="P13" s="265">
        <f>IF(C13="☑",300/3,IF(C13="☒", 0, 0))</f>
        <v>0</v>
      </c>
      <c r="Q13" s="202"/>
      <c r="R13" s="197"/>
      <c r="S13" s="197" t="s">
        <v>85</v>
      </c>
      <c r="T13" s="197" t="s">
        <v>83</v>
      </c>
      <c r="U13" s="197" t="s">
        <v>86</v>
      </c>
      <c r="V13" s="197"/>
      <c r="W13" s="197"/>
      <c r="X13" s="197"/>
      <c r="Y13" s="197"/>
      <c r="Z13" s="197"/>
      <c r="AA13" s="197"/>
      <c r="AB13" s="197"/>
      <c r="AC13" s="197"/>
    </row>
    <row r="14" spans="1:32" ht="15.75" customHeight="1" x14ac:dyDescent="0.4">
      <c r="A14" s="184"/>
      <c r="B14" s="184"/>
      <c r="C14" s="184"/>
      <c r="D14" s="342" t="s">
        <v>641</v>
      </c>
      <c r="E14" s="344"/>
      <c r="F14" s="344"/>
      <c r="G14" s="344"/>
      <c r="H14" s="344"/>
      <c r="I14" s="344"/>
      <c r="J14" s="344"/>
      <c r="K14" s="344"/>
      <c r="L14" s="345"/>
      <c r="M14" s="345"/>
      <c r="N14" s="186"/>
      <c r="O14" s="186"/>
      <c r="P14" s="290"/>
      <c r="Q14" s="202"/>
      <c r="R14" s="197"/>
      <c r="S14" s="197"/>
      <c r="T14" s="197"/>
      <c r="U14" s="197"/>
      <c r="V14" s="197"/>
      <c r="W14" s="197"/>
      <c r="X14" s="197"/>
      <c r="Y14" s="197"/>
      <c r="Z14" s="197"/>
      <c r="AA14" s="197"/>
      <c r="AB14" s="197"/>
      <c r="AC14" s="197"/>
    </row>
    <row r="15" spans="1:32" ht="15.75" customHeight="1" x14ac:dyDescent="0.4">
      <c r="A15" s="184"/>
      <c r="B15" s="184"/>
      <c r="C15" s="184"/>
      <c r="D15" s="344" t="s">
        <v>642</v>
      </c>
      <c r="E15" s="344"/>
      <c r="F15" s="344"/>
      <c r="G15" s="344"/>
      <c r="H15" s="344"/>
      <c r="I15" s="344"/>
      <c r="J15" s="344"/>
      <c r="K15" s="344"/>
      <c r="L15" s="345"/>
      <c r="M15" s="345"/>
      <c r="N15" s="186"/>
      <c r="O15" s="186"/>
      <c r="P15" s="290"/>
      <c r="Q15" s="202"/>
      <c r="R15" s="197"/>
      <c r="S15" s="197"/>
      <c r="T15" s="197"/>
      <c r="U15" s="197"/>
      <c r="V15" s="197"/>
      <c r="W15" s="197"/>
      <c r="X15" s="197"/>
      <c r="Y15" s="197"/>
      <c r="Z15" s="197"/>
      <c r="AA15" s="197"/>
      <c r="AB15" s="197"/>
      <c r="AC15" s="197"/>
    </row>
    <row r="16" spans="1:32" ht="8.1" customHeight="1" thickBot="1" x14ac:dyDescent="0.45">
      <c r="A16" s="184"/>
      <c r="B16" s="184"/>
      <c r="C16" s="184"/>
      <c r="D16" s="182"/>
      <c r="E16" s="182"/>
      <c r="F16" s="182"/>
      <c r="G16" s="182"/>
      <c r="H16" s="182"/>
      <c r="I16" s="182"/>
      <c r="J16" s="182"/>
      <c r="K16" s="182"/>
      <c r="L16" s="178"/>
      <c r="M16" s="178"/>
      <c r="N16" s="186"/>
      <c r="O16" s="186"/>
      <c r="P16" s="290"/>
      <c r="Q16" s="202"/>
      <c r="R16" s="197"/>
      <c r="S16" s="197"/>
      <c r="T16" s="197"/>
      <c r="U16" s="197"/>
      <c r="V16" s="197"/>
      <c r="W16" s="197"/>
      <c r="X16" s="197"/>
      <c r="Y16" s="197"/>
      <c r="Z16" s="197"/>
      <c r="AA16" s="197"/>
      <c r="AB16" s="197"/>
      <c r="AC16" s="197"/>
    </row>
    <row r="17" spans="1:30" ht="15.75" customHeight="1" thickBot="1" x14ac:dyDescent="0.45">
      <c r="A17" s="184"/>
      <c r="B17" s="184"/>
      <c r="C17" s="203"/>
      <c r="D17" s="177" t="s">
        <v>88</v>
      </c>
      <c r="E17" s="182"/>
      <c r="F17" s="182"/>
      <c r="G17" s="182"/>
      <c r="H17" s="182"/>
      <c r="I17" s="182"/>
      <c r="J17" s="182"/>
      <c r="K17" s="182"/>
      <c r="L17" s="178"/>
      <c r="M17" s="178"/>
      <c r="N17" s="186"/>
      <c r="O17" s="183" t="s">
        <v>89</v>
      </c>
      <c r="P17" s="265">
        <f>IF(C17="☑",100/3,IF(C17="☒",0, 0))</f>
        <v>0</v>
      </c>
      <c r="Q17" s="202"/>
      <c r="R17" s="197"/>
      <c r="S17" s="197" t="s">
        <v>90</v>
      </c>
      <c r="T17" s="197" t="s">
        <v>83</v>
      </c>
      <c r="U17" s="197" t="s">
        <v>86</v>
      </c>
      <c r="V17" s="197"/>
      <c r="W17" s="197" t="str">
        <f>IF(OR((C20="☒"),(C24="☒")),"พัฒนากระบวนการกำหนดทิศทางให้ตอบสนองพันธกิจ ยุทธศาสตร์ชาติ สร้างขีดความสามารถทางการแข่งขัน และสร้างการเปลี่ยนแปลงที่มีผลกระทบสูง","")</f>
        <v/>
      </c>
      <c r="X17" s="197"/>
      <c r="Y17" s="197"/>
      <c r="Z17" s="197"/>
      <c r="AA17" s="197"/>
      <c r="AB17" s="197"/>
      <c r="AC17" s="197"/>
    </row>
    <row r="18" spans="1:30" ht="15.75" customHeight="1" x14ac:dyDescent="0.4">
      <c r="A18" s="184"/>
      <c r="B18" s="184"/>
      <c r="C18" s="184"/>
      <c r="D18" s="177" t="s">
        <v>91</v>
      </c>
      <c r="E18" s="182"/>
      <c r="F18" s="182"/>
      <c r="G18" s="182"/>
      <c r="H18" s="182"/>
      <c r="I18" s="182"/>
      <c r="J18" s="182"/>
      <c r="K18" s="182"/>
      <c r="L18" s="178"/>
      <c r="M18" s="178"/>
      <c r="N18" s="186"/>
      <c r="O18" s="396" t="str">
        <f>""&amp;U53&amp;""&amp;V53&amp;""&amp;W53&amp;""</f>
        <v>พัฒนากระบวนการที่มีความเป็นระบบพัฒนาในเชิงรุกและยืดหยุ่น ยกระดับการพัฒนาด้วยเทคโนโลยี นวัตกรรม และความร่วมมือทุกภาคส่วนพัฒนาในแนวทางต้นน้ำจรดปลายน้ำเพื่อสร้างผลกระทบสูง</v>
      </c>
      <c r="P18" s="290"/>
      <c r="Q18" s="202"/>
      <c r="R18" s="197"/>
      <c r="S18" s="197"/>
      <c r="T18" s="197"/>
      <c r="U18" s="197"/>
      <c r="V18" s="197"/>
      <c r="W18" s="197"/>
      <c r="X18" s="197"/>
      <c r="Y18" s="197"/>
      <c r="Z18" s="197"/>
      <c r="AA18" s="197"/>
      <c r="AB18" s="197"/>
      <c r="AC18" s="197"/>
    </row>
    <row r="19" spans="1:30" ht="8.1" customHeight="1" thickBot="1" x14ac:dyDescent="0.45">
      <c r="A19" s="184"/>
      <c r="B19" s="184"/>
      <c r="C19" s="184"/>
      <c r="D19" s="182"/>
      <c r="E19" s="182"/>
      <c r="F19" s="182"/>
      <c r="G19" s="182"/>
      <c r="H19" s="182"/>
      <c r="I19" s="182"/>
      <c r="J19" s="182"/>
      <c r="K19" s="182"/>
      <c r="L19" s="178"/>
      <c r="M19" s="178"/>
      <c r="N19" s="186"/>
      <c r="O19" s="397"/>
      <c r="P19" s="290"/>
      <c r="Q19" s="202"/>
      <c r="R19" s="197"/>
      <c r="S19" s="197"/>
      <c r="T19" s="197"/>
      <c r="U19" s="197"/>
      <c r="V19" s="197"/>
      <c r="W19" s="197"/>
      <c r="X19" s="197"/>
      <c r="Y19" s="197"/>
      <c r="Z19" s="197"/>
      <c r="AA19" s="197"/>
      <c r="AB19" s="197"/>
      <c r="AC19" s="197"/>
    </row>
    <row r="20" spans="1:30" ht="15.75" customHeight="1" thickBot="1" x14ac:dyDescent="0.45">
      <c r="A20" s="184"/>
      <c r="B20" s="184"/>
      <c r="C20" s="203"/>
      <c r="D20" s="177" t="s">
        <v>92</v>
      </c>
      <c r="E20" s="182"/>
      <c r="F20" s="182"/>
      <c r="G20" s="182"/>
      <c r="H20" s="182"/>
      <c r="I20" s="182"/>
      <c r="J20" s="182"/>
      <c r="K20" s="182"/>
      <c r="L20" s="178"/>
      <c r="M20" s="178"/>
      <c r="N20" s="186"/>
      <c r="O20" s="397"/>
      <c r="P20" s="265">
        <f>IF(C20="☑",100/3,IF(C20="☒", 0, 0))</f>
        <v>0</v>
      </c>
      <c r="Q20" s="202"/>
      <c r="R20" s="197"/>
      <c r="S20" s="197" t="s">
        <v>90</v>
      </c>
      <c r="T20" s="197" t="s">
        <v>83</v>
      </c>
      <c r="U20" s="197" t="s">
        <v>86</v>
      </c>
      <c r="V20" s="197"/>
      <c r="W20" s="197"/>
      <c r="X20" s="197"/>
      <c r="Y20" s="197"/>
      <c r="Z20" s="197"/>
      <c r="AA20" s="197"/>
      <c r="AB20" s="197"/>
      <c r="AC20" s="197"/>
    </row>
    <row r="21" spans="1:30" ht="15.75" customHeight="1" x14ac:dyDescent="0.4">
      <c r="A21" s="184"/>
      <c r="B21" s="204"/>
      <c r="C21" s="184"/>
      <c r="D21" s="177" t="s">
        <v>93</v>
      </c>
      <c r="E21" s="182"/>
      <c r="F21" s="182"/>
      <c r="G21" s="182"/>
      <c r="H21" s="182"/>
      <c r="I21" s="182"/>
      <c r="J21" s="182"/>
      <c r="K21" s="182"/>
      <c r="L21" s="178"/>
      <c r="M21" s="178"/>
      <c r="N21" s="186"/>
      <c r="O21" s="397"/>
      <c r="P21" s="290"/>
      <c r="Q21" s="202"/>
      <c r="R21" s="197"/>
      <c r="S21" s="197"/>
      <c r="T21" s="197"/>
      <c r="U21" s="197"/>
      <c r="V21" s="197"/>
      <c r="W21" s="197"/>
      <c r="X21" s="197"/>
      <c r="Y21" s="197"/>
      <c r="Z21" s="197"/>
      <c r="AA21" s="197"/>
      <c r="AB21" s="197"/>
      <c r="AC21" s="197"/>
    </row>
    <row r="22" spans="1:30" ht="15.75" customHeight="1" thickBot="1" x14ac:dyDescent="0.45">
      <c r="A22" s="184"/>
      <c r="B22" s="204"/>
      <c r="C22" s="184"/>
      <c r="D22" s="177" t="s">
        <v>94</v>
      </c>
      <c r="E22" s="182"/>
      <c r="F22" s="182"/>
      <c r="G22" s="182"/>
      <c r="H22" s="182"/>
      <c r="I22" s="182"/>
      <c r="J22" s="182"/>
      <c r="K22" s="182"/>
      <c r="L22" s="178"/>
      <c r="M22" s="178"/>
      <c r="N22" s="186"/>
      <c r="O22" s="398"/>
      <c r="P22" s="290"/>
      <c r="Q22" s="202"/>
      <c r="R22" s="197"/>
      <c r="S22" s="197"/>
      <c r="T22" s="197"/>
      <c r="U22" s="197"/>
      <c r="V22" s="197"/>
      <c r="W22" s="197"/>
      <c r="X22" s="197"/>
      <c r="Y22" s="197"/>
      <c r="Z22" s="197"/>
      <c r="AA22" s="197"/>
      <c r="AB22" s="197"/>
      <c r="AC22" s="197"/>
    </row>
    <row r="23" spans="1:30" ht="8.1" customHeight="1" thickBot="1" x14ac:dyDescent="0.45">
      <c r="A23" s="184"/>
      <c r="B23" s="184"/>
      <c r="C23" s="184"/>
      <c r="D23" s="182"/>
      <c r="E23" s="182"/>
      <c r="F23" s="182"/>
      <c r="G23" s="182"/>
      <c r="H23" s="182"/>
      <c r="I23" s="182"/>
      <c r="J23" s="182"/>
      <c r="K23" s="182"/>
      <c r="L23" s="178"/>
      <c r="M23" s="178"/>
      <c r="N23" s="186"/>
      <c r="O23" s="233"/>
      <c r="P23" s="290"/>
      <c r="Q23" s="202"/>
      <c r="R23" s="197"/>
      <c r="S23" s="197"/>
      <c r="T23" s="197"/>
      <c r="U23" s="197"/>
      <c r="V23" s="197"/>
      <c r="W23" s="197"/>
      <c r="X23" s="197"/>
      <c r="Y23" s="197"/>
      <c r="Z23" s="197"/>
      <c r="AA23" s="197"/>
      <c r="AB23" s="197"/>
      <c r="AC23" s="197"/>
    </row>
    <row r="24" spans="1:30" ht="15.75" customHeight="1" thickBot="1" x14ac:dyDescent="0.45">
      <c r="A24" s="184"/>
      <c r="B24" s="205"/>
      <c r="C24" s="203"/>
      <c r="D24" s="177" t="s">
        <v>95</v>
      </c>
      <c r="E24" s="182"/>
      <c r="F24" s="182"/>
      <c r="G24" s="182"/>
      <c r="H24" s="182"/>
      <c r="I24" s="182"/>
      <c r="J24" s="182"/>
      <c r="K24" s="182"/>
      <c r="L24" s="178"/>
      <c r="M24" s="178"/>
      <c r="N24" s="186"/>
      <c r="P24" s="265">
        <f>IF(C24="☑",100/2,IF(C24="☒",0, 0))</f>
        <v>0</v>
      </c>
      <c r="Q24" s="202"/>
      <c r="R24" s="197"/>
      <c r="S24" s="197" t="s">
        <v>96</v>
      </c>
      <c r="T24" s="197" t="s">
        <v>83</v>
      </c>
      <c r="U24" s="197" t="s">
        <v>86</v>
      </c>
      <c r="V24" s="197"/>
      <c r="W24" s="197"/>
      <c r="X24" s="197"/>
      <c r="Y24" s="197"/>
      <c r="Z24" s="197"/>
      <c r="AA24" s="197"/>
      <c r="AB24" s="197"/>
      <c r="AC24" s="197"/>
    </row>
    <row r="25" spans="1:30" ht="15.75" customHeight="1" thickBot="1" x14ac:dyDescent="0.45">
      <c r="A25" s="184"/>
      <c r="B25" s="184"/>
      <c r="C25" s="184"/>
      <c r="D25" s="177" t="s">
        <v>97</v>
      </c>
      <c r="E25" s="182"/>
      <c r="F25" s="182"/>
      <c r="G25" s="182"/>
      <c r="H25" s="182"/>
      <c r="I25" s="182"/>
      <c r="J25" s="182"/>
      <c r="K25" s="182"/>
      <c r="L25" s="178"/>
      <c r="M25" s="178"/>
      <c r="N25" s="186"/>
      <c r="O25" s="183" t="s">
        <v>98</v>
      </c>
      <c r="P25" s="290"/>
      <c r="Q25" s="202"/>
      <c r="R25" s="197"/>
      <c r="S25" s="197"/>
      <c r="T25" s="197"/>
      <c r="U25" s="197"/>
      <c r="V25" s="197"/>
      <c r="W25" s="197"/>
      <c r="X25" s="197"/>
      <c r="Y25" s="197"/>
      <c r="Z25" s="197"/>
      <c r="AA25" s="197"/>
      <c r="AB25" s="197"/>
      <c r="AC25" s="197"/>
    </row>
    <row r="26" spans="1:30" ht="15.75" customHeight="1" x14ac:dyDescent="0.4">
      <c r="A26" s="184"/>
      <c r="B26" s="184"/>
      <c r="C26" s="184"/>
      <c r="D26" s="182"/>
      <c r="E26" s="182"/>
      <c r="F26" s="182"/>
      <c r="G26" s="182"/>
      <c r="H26" s="182"/>
      <c r="I26" s="182"/>
      <c r="J26" s="182"/>
      <c r="K26" s="182"/>
      <c r="L26" s="178"/>
      <c r="M26" s="178"/>
      <c r="N26" s="186"/>
      <c r="O26" s="385" t="str">
        <f>""&amp;W11&amp;" "&amp;W17&amp;" "&amp;W43&amp;""</f>
        <v xml:space="preserve">  </v>
      </c>
      <c r="P26" s="290"/>
      <c r="Q26" s="202"/>
      <c r="R26" s="197"/>
      <c r="S26" s="197"/>
      <c r="T26" s="197"/>
      <c r="U26" s="197"/>
      <c r="V26" s="197"/>
      <c r="W26" s="197"/>
      <c r="X26" s="197"/>
      <c r="Y26" s="197"/>
      <c r="Z26" s="197"/>
      <c r="AA26" s="197"/>
      <c r="AB26" s="197"/>
      <c r="AC26" s="197"/>
    </row>
    <row r="27" spans="1:30" ht="15.75" customHeight="1" thickBot="1" x14ac:dyDescent="0.45">
      <c r="A27" s="184"/>
      <c r="B27" s="184"/>
      <c r="C27" s="182" t="s">
        <v>99</v>
      </c>
      <c r="D27" s="184"/>
      <c r="E27" s="184"/>
      <c r="F27" s="184"/>
      <c r="G27" s="184"/>
      <c r="H27" s="184"/>
      <c r="I27" s="184"/>
      <c r="J27" s="184"/>
      <c r="K27" s="184"/>
      <c r="L27" s="184"/>
      <c r="M27" s="184"/>
      <c r="N27" s="186"/>
      <c r="O27" s="386"/>
      <c r="P27" s="264"/>
      <c r="Q27" s="202"/>
      <c r="R27" s="197"/>
      <c r="S27" s="197"/>
      <c r="T27" s="197"/>
      <c r="U27" s="206"/>
      <c r="V27" s="206"/>
      <c r="W27" s="206"/>
      <c r="X27" s="197"/>
      <c r="Y27" s="197"/>
      <c r="Z27" s="197"/>
      <c r="AA27" s="197"/>
      <c r="AB27" s="197"/>
      <c r="AC27" s="197"/>
    </row>
    <row r="28" spans="1:30" s="188" customFormat="1" ht="15.75" customHeight="1" x14ac:dyDescent="0.4">
      <c r="A28" s="218"/>
      <c r="B28" s="218"/>
      <c r="C28" s="404"/>
      <c r="D28" s="405"/>
      <c r="E28" s="405"/>
      <c r="F28" s="405"/>
      <c r="G28" s="405"/>
      <c r="H28" s="405"/>
      <c r="I28" s="405"/>
      <c r="J28" s="405"/>
      <c r="K28" s="405"/>
      <c r="L28" s="405"/>
      <c r="M28" s="406"/>
      <c r="N28" s="201"/>
      <c r="O28" s="386"/>
      <c r="P28" s="264"/>
      <c r="Q28" s="202"/>
      <c r="R28" s="197"/>
      <c r="S28" s="197"/>
      <c r="T28" s="197"/>
      <c r="U28" s="197"/>
      <c r="V28" s="197"/>
      <c r="W28" s="197"/>
      <c r="X28" s="197"/>
      <c r="Y28" s="197"/>
      <c r="Z28" s="197"/>
      <c r="AA28" s="197"/>
      <c r="AB28" s="197"/>
      <c r="AC28" s="197"/>
      <c r="AD28" s="187"/>
    </row>
    <row r="29" spans="1:30" ht="15.75" customHeight="1" x14ac:dyDescent="0.4">
      <c r="A29" s="184"/>
      <c r="B29" s="184"/>
      <c r="C29" s="407"/>
      <c r="D29" s="408"/>
      <c r="E29" s="408"/>
      <c r="F29" s="408"/>
      <c r="G29" s="408"/>
      <c r="H29" s="408"/>
      <c r="I29" s="408"/>
      <c r="J29" s="408"/>
      <c r="K29" s="408"/>
      <c r="L29" s="408"/>
      <c r="M29" s="409"/>
      <c r="N29" s="186"/>
      <c r="O29" s="386"/>
      <c r="P29" s="264"/>
      <c r="Q29" s="196"/>
      <c r="R29" s="197"/>
      <c r="S29" s="197"/>
      <c r="T29" s="197"/>
      <c r="U29" s="197"/>
      <c r="V29" s="197"/>
      <c r="W29" s="197"/>
      <c r="X29" s="197"/>
      <c r="Y29" s="197"/>
      <c r="Z29" s="197"/>
      <c r="AA29" s="197"/>
      <c r="AB29" s="197"/>
      <c r="AC29" s="197"/>
    </row>
    <row r="30" spans="1:30" ht="15.75" customHeight="1" x14ac:dyDescent="0.4">
      <c r="A30" s="184"/>
      <c r="B30" s="184"/>
      <c r="C30" s="407"/>
      <c r="D30" s="408"/>
      <c r="E30" s="408"/>
      <c r="F30" s="408"/>
      <c r="G30" s="408"/>
      <c r="H30" s="408"/>
      <c r="I30" s="408"/>
      <c r="J30" s="408"/>
      <c r="K30" s="408"/>
      <c r="L30" s="408"/>
      <c r="M30" s="409"/>
      <c r="N30" s="186"/>
      <c r="O30" s="386"/>
      <c r="P30" s="264"/>
      <c r="Q30" s="196"/>
      <c r="R30" s="197"/>
      <c r="S30" s="197"/>
      <c r="T30" s="197"/>
      <c r="U30" s="197"/>
      <c r="V30" s="197"/>
      <c r="W30" s="197"/>
      <c r="X30" s="197"/>
      <c r="Y30" s="197"/>
      <c r="Z30" s="197"/>
      <c r="AA30" s="197"/>
      <c r="AB30" s="197"/>
      <c r="AC30" s="197"/>
    </row>
    <row r="31" spans="1:30" ht="15.75" customHeight="1" x14ac:dyDescent="0.4">
      <c r="A31" s="184"/>
      <c r="B31" s="184"/>
      <c r="C31" s="407"/>
      <c r="D31" s="408"/>
      <c r="E31" s="408"/>
      <c r="F31" s="408"/>
      <c r="G31" s="408"/>
      <c r="H31" s="408"/>
      <c r="I31" s="408"/>
      <c r="J31" s="408"/>
      <c r="K31" s="408"/>
      <c r="L31" s="408"/>
      <c r="M31" s="409"/>
      <c r="N31" s="186"/>
      <c r="O31" s="386"/>
      <c r="P31" s="264"/>
      <c r="Q31" s="196"/>
      <c r="R31" s="197"/>
      <c r="S31" s="197"/>
      <c r="T31" s="197"/>
      <c r="U31" s="197"/>
      <c r="V31" s="197"/>
      <c r="W31" s="197"/>
      <c r="X31" s="197"/>
      <c r="Y31" s="197"/>
      <c r="Z31" s="197"/>
      <c r="AA31" s="197"/>
      <c r="AB31" s="197"/>
      <c r="AC31" s="197"/>
    </row>
    <row r="32" spans="1:30" ht="15.75" customHeight="1" thickBot="1" x14ac:dyDescent="0.45">
      <c r="A32" s="184"/>
      <c r="B32" s="184"/>
      <c r="C32" s="407"/>
      <c r="D32" s="408"/>
      <c r="E32" s="408"/>
      <c r="F32" s="408"/>
      <c r="G32" s="408"/>
      <c r="H32" s="408"/>
      <c r="I32" s="408"/>
      <c r="J32" s="408"/>
      <c r="K32" s="408"/>
      <c r="L32" s="408"/>
      <c r="M32" s="409"/>
      <c r="N32" s="186"/>
      <c r="O32" s="387"/>
      <c r="P32" s="264"/>
      <c r="Q32" s="196"/>
      <c r="R32" s="197"/>
      <c r="S32" s="197"/>
      <c r="T32" s="197"/>
      <c r="U32" s="197"/>
      <c r="V32" s="197"/>
      <c r="W32" s="197"/>
      <c r="X32" s="197"/>
      <c r="Y32" s="197"/>
      <c r="Z32" s="197"/>
      <c r="AA32" s="197"/>
      <c r="AB32" s="197"/>
      <c r="AC32" s="197"/>
    </row>
    <row r="33" spans="1:29" ht="15.75" customHeight="1" x14ac:dyDescent="0.4">
      <c r="A33" s="184"/>
      <c r="B33" s="184"/>
      <c r="C33" s="407"/>
      <c r="D33" s="408"/>
      <c r="E33" s="408"/>
      <c r="F33" s="408"/>
      <c r="G33" s="408"/>
      <c r="H33" s="408"/>
      <c r="I33" s="408"/>
      <c r="J33" s="408"/>
      <c r="K33" s="408"/>
      <c r="L33" s="408"/>
      <c r="M33" s="409"/>
      <c r="N33" s="186"/>
      <c r="O33" s="235"/>
      <c r="P33" s="264"/>
      <c r="Q33" s="196"/>
      <c r="R33" s="197"/>
      <c r="S33" s="197"/>
      <c r="T33" s="197"/>
      <c r="U33" s="197"/>
      <c r="V33" s="197"/>
      <c r="W33" s="197"/>
      <c r="X33" s="197"/>
      <c r="Y33" s="197"/>
      <c r="Z33" s="197"/>
      <c r="AA33" s="197"/>
      <c r="AB33" s="197"/>
      <c r="AC33" s="197"/>
    </row>
    <row r="34" spans="1:29" ht="15.75" customHeight="1" x14ac:dyDescent="0.4">
      <c r="A34" s="184"/>
      <c r="B34" s="184"/>
      <c r="C34" s="407"/>
      <c r="D34" s="408"/>
      <c r="E34" s="408"/>
      <c r="F34" s="408"/>
      <c r="G34" s="408"/>
      <c r="H34" s="408"/>
      <c r="I34" s="408"/>
      <c r="J34" s="408"/>
      <c r="K34" s="408"/>
      <c r="L34" s="408"/>
      <c r="M34" s="409"/>
      <c r="N34" s="186"/>
      <c r="O34" s="235"/>
      <c r="P34" s="264"/>
      <c r="Q34" s="196"/>
      <c r="R34" s="197"/>
      <c r="S34" s="197"/>
      <c r="T34" s="197"/>
      <c r="U34" s="197"/>
      <c r="V34" s="197"/>
      <c r="W34" s="197"/>
      <c r="X34" s="197"/>
      <c r="Y34" s="197"/>
      <c r="Z34" s="197"/>
      <c r="AA34" s="197"/>
      <c r="AB34" s="197"/>
      <c r="AC34" s="197"/>
    </row>
    <row r="35" spans="1:29" ht="15.75" customHeight="1" x14ac:dyDescent="0.4">
      <c r="A35" s="184"/>
      <c r="B35" s="184"/>
      <c r="C35" s="407"/>
      <c r="D35" s="408"/>
      <c r="E35" s="408"/>
      <c r="F35" s="408"/>
      <c r="G35" s="408"/>
      <c r="H35" s="408"/>
      <c r="I35" s="408"/>
      <c r="J35" s="408"/>
      <c r="K35" s="408"/>
      <c r="L35" s="408"/>
      <c r="M35" s="409"/>
      <c r="N35" s="186"/>
      <c r="O35" s="235"/>
      <c r="P35" s="264"/>
      <c r="Q35" s="196"/>
      <c r="R35" s="197"/>
      <c r="S35" s="197"/>
      <c r="T35" s="197"/>
      <c r="U35" s="197"/>
      <c r="V35" s="197"/>
      <c r="W35" s="197"/>
      <c r="X35" s="197"/>
      <c r="Y35" s="197"/>
      <c r="Z35" s="197"/>
      <c r="AA35" s="197"/>
      <c r="AB35" s="197"/>
      <c r="AC35" s="197"/>
    </row>
    <row r="36" spans="1:29" ht="15.75" customHeight="1" x14ac:dyDescent="0.4">
      <c r="A36" s="184"/>
      <c r="B36" s="184"/>
      <c r="C36" s="407"/>
      <c r="D36" s="408"/>
      <c r="E36" s="408"/>
      <c r="F36" s="408"/>
      <c r="G36" s="408"/>
      <c r="H36" s="408"/>
      <c r="I36" s="408"/>
      <c r="J36" s="408"/>
      <c r="K36" s="408"/>
      <c r="L36" s="408"/>
      <c r="M36" s="409"/>
      <c r="N36" s="186"/>
      <c r="O36" s="235"/>
      <c r="P36" s="264"/>
      <c r="Q36" s="196"/>
      <c r="R36" s="197"/>
      <c r="S36" s="197"/>
      <c r="T36" s="197"/>
      <c r="U36" s="197"/>
      <c r="V36" s="197"/>
      <c r="W36" s="197"/>
      <c r="X36" s="197"/>
      <c r="Y36" s="197"/>
      <c r="Z36" s="197"/>
      <c r="AA36" s="197"/>
      <c r="AB36" s="197"/>
      <c r="AC36" s="197"/>
    </row>
    <row r="37" spans="1:29" ht="15.75" customHeight="1" x14ac:dyDescent="0.4">
      <c r="A37" s="184"/>
      <c r="B37" s="184"/>
      <c r="C37" s="407"/>
      <c r="D37" s="408"/>
      <c r="E37" s="408"/>
      <c r="F37" s="408"/>
      <c r="G37" s="408"/>
      <c r="H37" s="408"/>
      <c r="I37" s="408"/>
      <c r="J37" s="408"/>
      <c r="K37" s="408"/>
      <c r="L37" s="408"/>
      <c r="M37" s="409"/>
      <c r="N37" s="186"/>
      <c r="O37" s="235"/>
      <c r="P37" s="264"/>
      <c r="Q37" s="196"/>
      <c r="R37" s="197"/>
      <c r="S37" s="197"/>
      <c r="T37" s="197"/>
      <c r="U37" s="197"/>
      <c r="V37" s="197"/>
      <c r="W37" s="197"/>
      <c r="X37" s="197"/>
      <c r="Y37" s="197"/>
      <c r="Z37" s="197"/>
      <c r="AA37" s="197"/>
      <c r="AB37" s="197"/>
      <c r="AC37" s="197"/>
    </row>
    <row r="38" spans="1:29" ht="15.75" customHeight="1" x14ac:dyDescent="0.4">
      <c r="A38" s="184"/>
      <c r="B38" s="184"/>
      <c r="C38" s="407"/>
      <c r="D38" s="408"/>
      <c r="E38" s="408"/>
      <c r="F38" s="408"/>
      <c r="G38" s="408"/>
      <c r="H38" s="408"/>
      <c r="I38" s="408"/>
      <c r="J38" s="408"/>
      <c r="K38" s="408"/>
      <c r="L38" s="408"/>
      <c r="M38" s="409"/>
      <c r="N38" s="186"/>
      <c r="O38" s="235"/>
      <c r="P38" s="264"/>
      <c r="Q38" s="196"/>
      <c r="R38" s="197"/>
      <c r="S38" s="197"/>
      <c r="T38" s="197"/>
      <c r="U38" s="197"/>
      <c r="V38" s="197"/>
      <c r="W38" s="197"/>
      <c r="X38" s="197"/>
      <c r="Y38" s="197"/>
      <c r="Z38" s="197"/>
      <c r="AA38" s="197"/>
      <c r="AB38" s="197"/>
      <c r="AC38" s="197"/>
    </row>
    <row r="39" spans="1:29" ht="15.75" customHeight="1" thickBot="1" x14ac:dyDescent="0.45">
      <c r="A39" s="184"/>
      <c r="B39" s="184"/>
      <c r="C39" s="410"/>
      <c r="D39" s="411"/>
      <c r="E39" s="411"/>
      <c r="F39" s="411"/>
      <c r="G39" s="411"/>
      <c r="H39" s="411"/>
      <c r="I39" s="411"/>
      <c r="J39" s="411"/>
      <c r="K39" s="411"/>
      <c r="L39" s="411"/>
      <c r="M39" s="412"/>
      <c r="N39" s="186"/>
      <c r="O39" s="235"/>
      <c r="P39" s="264"/>
      <c r="Q39" s="196"/>
      <c r="R39" s="197"/>
      <c r="S39" s="197"/>
      <c r="T39" s="197"/>
      <c r="U39" s="197"/>
      <c r="V39" s="197"/>
      <c r="W39" s="197"/>
      <c r="X39" s="197"/>
      <c r="Y39" s="197"/>
      <c r="Z39" s="197"/>
      <c r="AA39" s="197"/>
      <c r="AB39" s="197"/>
      <c r="AC39" s="197"/>
    </row>
    <row r="40" spans="1:29" ht="15.75" customHeight="1" x14ac:dyDescent="0.4">
      <c r="A40" s="184"/>
      <c r="B40" s="184"/>
      <c r="C40" s="247"/>
      <c r="D40" s="247"/>
      <c r="E40" s="247"/>
      <c r="F40" s="247"/>
      <c r="G40" s="247"/>
      <c r="H40" s="247"/>
      <c r="I40" s="247"/>
      <c r="J40" s="247"/>
      <c r="K40" s="247"/>
      <c r="L40" s="247"/>
      <c r="M40" s="247"/>
      <c r="N40" s="186"/>
      <c r="O40" s="235"/>
      <c r="P40" s="264"/>
      <c r="Q40" s="196"/>
      <c r="R40" s="197"/>
      <c r="S40" s="197"/>
      <c r="T40" s="197"/>
      <c r="U40" s="197"/>
      <c r="V40" s="197"/>
      <c r="W40" s="197"/>
      <c r="X40" s="197"/>
      <c r="Y40" s="197"/>
      <c r="Z40" s="197"/>
      <c r="AA40" s="197"/>
      <c r="AB40" s="197"/>
      <c r="AC40" s="197"/>
    </row>
    <row r="41" spans="1:29" ht="15.75" customHeight="1" x14ac:dyDescent="0.4">
      <c r="A41" s="184"/>
      <c r="B41" s="182" t="s">
        <v>100</v>
      </c>
      <c r="C41" s="184"/>
      <c r="D41" s="182"/>
      <c r="E41" s="182"/>
      <c r="F41" s="182"/>
      <c r="G41" s="182"/>
      <c r="H41" s="182"/>
      <c r="I41" s="182"/>
      <c r="J41" s="182"/>
      <c r="K41" s="182"/>
      <c r="L41" s="178"/>
      <c r="M41" s="178"/>
      <c r="N41" s="186"/>
      <c r="O41" s="235"/>
      <c r="P41" s="290"/>
      <c r="Q41" s="202"/>
      <c r="R41" s="197"/>
      <c r="S41" s="197"/>
      <c r="T41" s="197"/>
      <c r="U41" s="197"/>
      <c r="V41" s="197"/>
      <c r="W41" s="197"/>
      <c r="X41" s="197"/>
      <c r="Y41" s="197"/>
      <c r="Z41" s="197"/>
      <c r="AA41" s="197"/>
      <c r="AB41" s="197"/>
      <c r="AC41" s="197"/>
    </row>
    <row r="42" spans="1:29" ht="15.75" customHeight="1" thickBot="1" x14ac:dyDescent="0.45">
      <c r="A42" s="184"/>
      <c r="B42" s="184"/>
      <c r="C42" s="184"/>
      <c r="D42" s="182"/>
      <c r="E42" s="182"/>
      <c r="F42" s="182"/>
      <c r="G42" s="182"/>
      <c r="H42" s="182"/>
      <c r="I42" s="182"/>
      <c r="J42" s="182"/>
      <c r="K42" s="182"/>
      <c r="L42" s="178"/>
      <c r="M42" s="178"/>
      <c r="N42" s="186"/>
      <c r="O42" s="235"/>
      <c r="P42" s="290"/>
      <c r="Q42" s="202"/>
      <c r="R42" s="197"/>
      <c r="S42" s="197"/>
      <c r="T42" s="197"/>
      <c r="U42" s="197"/>
      <c r="V42" s="197"/>
      <c r="W42" s="197"/>
      <c r="X42" s="197"/>
      <c r="Y42" s="197"/>
      <c r="Z42" s="197"/>
      <c r="AA42" s="197"/>
      <c r="AB42" s="197"/>
      <c r="AC42" s="197"/>
    </row>
    <row r="43" spans="1:29" ht="15.75" customHeight="1" thickBot="1" x14ac:dyDescent="0.45">
      <c r="B43" s="184"/>
      <c r="C43" s="203"/>
      <c r="D43" s="177" t="s">
        <v>101</v>
      </c>
      <c r="E43" s="182"/>
      <c r="F43" s="182"/>
      <c r="G43" s="182"/>
      <c r="H43" s="182"/>
      <c r="I43" s="182"/>
      <c r="J43" s="182"/>
      <c r="K43" s="182"/>
      <c r="L43" s="178"/>
      <c r="M43" s="178"/>
      <c r="N43" s="186"/>
      <c r="O43" s="235"/>
      <c r="P43" s="265">
        <f>IF(C43="☑",300/3,IF(C43="☒", 0, 0))</f>
        <v>0</v>
      </c>
      <c r="Q43" s="202"/>
      <c r="R43" s="197"/>
      <c r="S43" s="197" t="s">
        <v>85</v>
      </c>
      <c r="T43" s="197" t="s">
        <v>83</v>
      </c>
      <c r="U43" s="197" t="s">
        <v>86</v>
      </c>
      <c r="V43" s="197"/>
      <c r="W43" s="197" t="str">
        <f>IF(OR((C43="☒"),(C45="☒"),(C48="☒")),"พัฒนาการสร้างบรรยากาศและสภาพแวดล้อมที่นำไปสู่ความสำเร็จ","")</f>
        <v/>
      </c>
      <c r="X43" s="197"/>
      <c r="Y43" s="197"/>
      <c r="Z43" s="197"/>
      <c r="AA43" s="197"/>
      <c r="AB43" s="197"/>
      <c r="AC43" s="197"/>
    </row>
    <row r="44" spans="1:29" ht="8.1" customHeight="1" thickBot="1" x14ac:dyDescent="0.45">
      <c r="A44" s="184"/>
      <c r="B44" s="184"/>
      <c r="C44" s="184"/>
      <c r="D44" s="182"/>
      <c r="E44" s="182"/>
      <c r="F44" s="182"/>
      <c r="G44" s="182"/>
      <c r="H44" s="182"/>
      <c r="I44" s="182"/>
      <c r="J44" s="182"/>
      <c r="K44" s="182"/>
      <c r="L44" s="178"/>
      <c r="M44" s="178"/>
      <c r="N44" s="186"/>
      <c r="O44" s="235"/>
      <c r="P44" s="290"/>
      <c r="Q44" s="202"/>
      <c r="R44" s="197"/>
      <c r="S44" s="197"/>
      <c r="T44" s="197"/>
      <c r="U44" s="197"/>
      <c r="V44" s="197"/>
      <c r="W44" s="197"/>
      <c r="X44" s="197"/>
      <c r="Y44" s="197"/>
      <c r="Z44" s="197"/>
      <c r="AA44" s="197"/>
      <c r="AB44" s="197"/>
      <c r="AC44" s="197"/>
    </row>
    <row r="45" spans="1:29" ht="15.75" customHeight="1" thickBot="1" x14ac:dyDescent="0.45">
      <c r="A45" s="184"/>
      <c r="B45" s="205"/>
      <c r="C45" s="203"/>
      <c r="D45" s="177" t="s">
        <v>102</v>
      </c>
      <c r="E45" s="182"/>
      <c r="F45" s="182"/>
      <c r="G45" s="182"/>
      <c r="H45" s="182"/>
      <c r="I45" s="182"/>
      <c r="J45" s="182"/>
      <c r="K45" s="182"/>
      <c r="L45" s="178"/>
      <c r="M45" s="178"/>
      <c r="N45" s="186"/>
      <c r="O45" s="235"/>
      <c r="P45" s="265">
        <f>IF(C45="☑",100/3,IF(C45="☒",0, 0))</f>
        <v>0</v>
      </c>
      <c r="Q45" s="202"/>
      <c r="R45" s="197"/>
      <c r="S45" s="197" t="s">
        <v>90</v>
      </c>
      <c r="T45" s="197" t="s">
        <v>83</v>
      </c>
      <c r="U45" s="197" t="s">
        <v>86</v>
      </c>
      <c r="V45" s="197"/>
      <c r="W45" s="197"/>
      <c r="X45" s="197"/>
      <c r="Y45" s="197"/>
      <c r="Z45" s="197"/>
      <c r="AA45" s="197"/>
      <c r="AB45" s="197"/>
      <c r="AC45" s="197"/>
    </row>
    <row r="46" spans="1:29" ht="15.75" customHeight="1" x14ac:dyDescent="0.4">
      <c r="A46" s="184"/>
      <c r="B46" s="205"/>
      <c r="C46" s="184"/>
      <c r="D46" s="177" t="s">
        <v>103</v>
      </c>
      <c r="E46" s="182"/>
      <c r="F46" s="182"/>
      <c r="G46" s="182"/>
      <c r="H46" s="182"/>
      <c r="I46" s="182"/>
      <c r="J46" s="182"/>
      <c r="K46" s="182"/>
      <c r="L46" s="178"/>
      <c r="M46" s="178"/>
      <c r="N46" s="186"/>
      <c r="O46" s="235"/>
      <c r="P46" s="290"/>
      <c r="Q46" s="202"/>
      <c r="R46" s="197"/>
      <c r="S46" s="197"/>
      <c r="T46" s="197"/>
      <c r="U46" s="197"/>
      <c r="V46" s="197"/>
      <c r="W46" s="197"/>
      <c r="X46" s="197"/>
      <c r="Y46" s="197"/>
      <c r="Z46" s="197"/>
      <c r="AA46" s="197"/>
      <c r="AB46" s="197"/>
      <c r="AC46" s="197"/>
    </row>
    <row r="47" spans="1:29" ht="8.1" customHeight="1" thickBot="1" x14ac:dyDescent="0.45">
      <c r="A47" s="184"/>
      <c r="B47" s="205"/>
      <c r="C47" s="184"/>
      <c r="D47" s="182"/>
      <c r="E47" s="182"/>
      <c r="F47" s="182"/>
      <c r="G47" s="182"/>
      <c r="H47" s="182"/>
      <c r="I47" s="182"/>
      <c r="J47" s="182"/>
      <c r="K47" s="182"/>
      <c r="L47" s="178"/>
      <c r="M47" s="178"/>
      <c r="N47" s="186"/>
      <c r="O47" s="235"/>
      <c r="P47" s="290"/>
      <c r="Q47" s="202"/>
      <c r="R47" s="197"/>
      <c r="S47" s="197"/>
      <c r="T47" s="197"/>
      <c r="U47" s="197"/>
      <c r="V47" s="197"/>
      <c r="W47" s="197"/>
      <c r="X47" s="197"/>
      <c r="Y47" s="197"/>
      <c r="Z47" s="197"/>
      <c r="AA47" s="197"/>
      <c r="AB47" s="197"/>
      <c r="AC47" s="197"/>
    </row>
    <row r="48" spans="1:29" ht="15.75" customHeight="1" thickBot="1" x14ac:dyDescent="0.45">
      <c r="A48" s="184"/>
      <c r="B48" s="205"/>
      <c r="C48" s="203"/>
      <c r="D48" s="177" t="s">
        <v>104</v>
      </c>
      <c r="E48" s="182"/>
      <c r="F48" s="182"/>
      <c r="G48" s="182"/>
      <c r="H48" s="182"/>
      <c r="I48" s="182"/>
      <c r="J48" s="182"/>
      <c r="K48" s="182"/>
      <c r="L48" s="178"/>
      <c r="M48" s="178"/>
      <c r="N48" s="186"/>
      <c r="O48" s="232"/>
      <c r="P48" s="265">
        <f>IF(C48="☑",100/2,IF(C48="☒",0, 0))</f>
        <v>0</v>
      </c>
      <c r="Q48" s="202"/>
      <c r="R48" s="197"/>
      <c r="S48" s="197" t="s">
        <v>96</v>
      </c>
      <c r="T48" s="197" t="s">
        <v>83</v>
      </c>
      <c r="U48" s="197" t="s">
        <v>86</v>
      </c>
      <c r="V48" s="197"/>
      <c r="W48" s="197"/>
      <c r="X48" s="197"/>
      <c r="Y48" s="197"/>
      <c r="Z48" s="197"/>
      <c r="AA48" s="197"/>
      <c r="AB48" s="197"/>
      <c r="AC48" s="197"/>
    </row>
    <row r="49" spans="1:30" ht="15.75" customHeight="1" x14ac:dyDescent="0.4">
      <c r="A49" s="184"/>
      <c r="B49" s="184"/>
      <c r="C49" s="184"/>
      <c r="D49" s="177" t="s">
        <v>105</v>
      </c>
      <c r="E49" s="182"/>
      <c r="F49" s="182"/>
      <c r="G49" s="182"/>
      <c r="H49" s="182"/>
      <c r="I49" s="182"/>
      <c r="J49" s="182"/>
      <c r="K49" s="182"/>
      <c r="L49" s="178"/>
      <c r="M49" s="178"/>
      <c r="N49" s="186"/>
      <c r="O49" s="232"/>
      <c r="P49" s="264"/>
      <c r="Q49" s="202"/>
      <c r="R49" s="197"/>
      <c r="S49" s="197"/>
      <c r="T49" s="197"/>
      <c r="U49" s="197"/>
      <c r="V49" s="197"/>
      <c r="W49" s="197"/>
      <c r="X49" s="197"/>
      <c r="Y49" s="197"/>
      <c r="Z49" s="197"/>
      <c r="AA49" s="197"/>
      <c r="AB49" s="197"/>
      <c r="AC49" s="197"/>
    </row>
    <row r="50" spans="1:30" ht="15.75" customHeight="1" x14ac:dyDescent="0.4">
      <c r="A50" s="184"/>
      <c r="B50" s="184"/>
      <c r="C50" s="184"/>
      <c r="D50" s="177" t="s">
        <v>106</v>
      </c>
      <c r="E50" s="182"/>
      <c r="F50" s="182"/>
      <c r="G50" s="182"/>
      <c r="H50" s="182"/>
      <c r="I50" s="182"/>
      <c r="J50" s="182"/>
      <c r="K50" s="182"/>
      <c r="L50" s="178"/>
      <c r="M50" s="178"/>
      <c r="N50" s="186"/>
      <c r="O50" s="232"/>
      <c r="P50" s="202"/>
      <c r="Q50" s="202"/>
      <c r="R50" s="197"/>
      <c r="S50" s="197"/>
      <c r="T50" s="197"/>
      <c r="U50" s="197"/>
      <c r="V50" s="197"/>
      <c r="W50" s="197"/>
      <c r="X50" s="197"/>
      <c r="Y50" s="197"/>
      <c r="Z50" s="197"/>
      <c r="AA50" s="197"/>
      <c r="AB50" s="197"/>
      <c r="AC50" s="197"/>
    </row>
    <row r="51" spans="1:30" ht="15.75" customHeight="1" x14ac:dyDescent="0.4">
      <c r="A51" s="184"/>
      <c r="B51" s="184"/>
      <c r="C51" s="184"/>
      <c r="D51" s="3"/>
      <c r="E51" s="184"/>
      <c r="F51" s="184"/>
      <c r="G51" s="184"/>
      <c r="H51" s="184"/>
      <c r="I51" s="184"/>
      <c r="J51" s="184"/>
      <c r="K51" s="184"/>
      <c r="L51" s="184"/>
      <c r="M51" s="184"/>
      <c r="N51" s="186"/>
      <c r="O51" s="186"/>
      <c r="P51" s="202"/>
      <c r="Q51" s="202"/>
      <c r="R51" s="197"/>
      <c r="S51" s="197"/>
      <c r="T51" s="197"/>
      <c r="U51" s="197" t="s">
        <v>85</v>
      </c>
      <c r="V51" s="197" t="s">
        <v>90</v>
      </c>
      <c r="W51" s="197" t="s">
        <v>96</v>
      </c>
      <c r="X51" s="197"/>
      <c r="Y51" s="197"/>
      <c r="Z51" s="197"/>
      <c r="AA51" s="197"/>
      <c r="AB51" s="197"/>
      <c r="AC51" s="197"/>
    </row>
    <row r="52" spans="1:30" ht="15.75" customHeight="1" thickBot="1" x14ac:dyDescent="0.45">
      <c r="A52" s="184"/>
      <c r="B52" s="184"/>
      <c r="C52" s="182" t="s">
        <v>99</v>
      </c>
      <c r="D52" s="184"/>
      <c r="E52" s="184"/>
      <c r="F52" s="184"/>
      <c r="G52" s="184"/>
      <c r="H52" s="184"/>
      <c r="I52" s="184"/>
      <c r="J52" s="184"/>
      <c r="K52" s="184"/>
      <c r="L52" s="184"/>
      <c r="M52" s="184"/>
      <c r="N52" s="186"/>
      <c r="O52" s="186"/>
      <c r="P52" s="202"/>
      <c r="Q52" s="202"/>
      <c r="R52" s="197"/>
      <c r="S52" s="197"/>
      <c r="T52" s="197"/>
      <c r="U52" s="206">
        <f>SUM(P11,P13,P43)</f>
        <v>0</v>
      </c>
      <c r="V52" s="206">
        <f>SUM(P17,P20,P45)</f>
        <v>0</v>
      </c>
      <c r="W52" s="206">
        <f>SUM(P24,P48)</f>
        <v>0</v>
      </c>
      <c r="X52" s="197"/>
      <c r="Y52" s="197"/>
      <c r="Z52" s="197"/>
      <c r="AA52" s="197"/>
      <c r="AB52" s="197"/>
      <c r="AC52" s="197"/>
    </row>
    <row r="53" spans="1:30" s="188" customFormat="1" ht="15.75" customHeight="1" x14ac:dyDescent="0.4">
      <c r="A53" s="218"/>
      <c r="B53" s="218"/>
      <c r="C53" s="370"/>
      <c r="D53" s="371"/>
      <c r="E53" s="371"/>
      <c r="F53" s="371"/>
      <c r="G53" s="371"/>
      <c r="H53" s="371"/>
      <c r="I53" s="371"/>
      <c r="J53" s="371"/>
      <c r="K53" s="371"/>
      <c r="L53" s="371"/>
      <c r="M53" s="372"/>
      <c r="N53" s="201"/>
      <c r="O53" s="201"/>
      <c r="P53" s="202"/>
      <c r="Q53" s="202"/>
      <c r="R53" s="197"/>
      <c r="S53" s="197"/>
      <c r="T53" s="197"/>
      <c r="U53" s="197" t="str">
        <f>IF(U52&lt;300, "พัฒนากระบวนการที่มีความเป็นระบบ", "")</f>
        <v>พัฒนากระบวนการที่มีความเป็นระบบ</v>
      </c>
      <c r="V53" s="197" t="str">
        <f>IF(V52&lt;100, "พัฒนาในเชิงรุกและยืดหยุ่น ยกระดับการพัฒนาด้วยเทคโนโลยี นวัตกรรม และความร่วมมือทุกภาคส่วน", "")</f>
        <v>พัฒนาในเชิงรุกและยืดหยุ่น ยกระดับการพัฒนาด้วยเทคโนโลยี นวัตกรรม และความร่วมมือทุกภาคส่วน</v>
      </c>
      <c r="W53" s="197" t="str">
        <f>IF(W52&lt;100, "พัฒนาในแนวทางต้นน้ำจรดปลายน้ำเพื่อสร้างผลกระทบสูง", "")</f>
        <v>พัฒนาในแนวทางต้นน้ำจรดปลายน้ำเพื่อสร้างผลกระทบสูง</v>
      </c>
      <c r="X53" s="197"/>
      <c r="Y53" s="197"/>
      <c r="Z53" s="197"/>
      <c r="AA53" s="197"/>
      <c r="AB53" s="197"/>
      <c r="AC53" s="197"/>
      <c r="AD53" s="187"/>
    </row>
    <row r="54" spans="1:30" ht="15.75" customHeight="1" x14ac:dyDescent="0.4">
      <c r="A54" s="184"/>
      <c r="B54" s="184"/>
      <c r="C54" s="373"/>
      <c r="D54" s="374"/>
      <c r="E54" s="374"/>
      <c r="F54" s="374"/>
      <c r="G54" s="374"/>
      <c r="H54" s="374"/>
      <c r="I54" s="374"/>
      <c r="J54" s="374"/>
      <c r="K54" s="374"/>
      <c r="L54" s="374"/>
      <c r="M54" s="375"/>
      <c r="N54" s="186"/>
      <c r="O54" s="186"/>
      <c r="P54" s="196"/>
      <c r="Q54" s="196"/>
      <c r="R54" s="197"/>
      <c r="S54" s="197"/>
      <c r="T54" s="197"/>
      <c r="U54" s="197"/>
      <c r="V54" s="197"/>
      <c r="W54" s="197"/>
      <c r="X54" s="197"/>
      <c r="Y54" s="197"/>
      <c r="Z54" s="197"/>
      <c r="AA54" s="197"/>
      <c r="AB54" s="197"/>
      <c r="AC54" s="197"/>
    </row>
    <row r="55" spans="1:30" ht="15.75" customHeight="1" x14ac:dyDescent="0.4">
      <c r="A55" s="184"/>
      <c r="B55" s="184"/>
      <c r="C55" s="373"/>
      <c r="D55" s="374"/>
      <c r="E55" s="374"/>
      <c r="F55" s="374"/>
      <c r="G55" s="374"/>
      <c r="H55" s="374"/>
      <c r="I55" s="374"/>
      <c r="J55" s="374"/>
      <c r="K55" s="374"/>
      <c r="L55" s="374"/>
      <c r="M55" s="375"/>
      <c r="N55" s="186"/>
      <c r="O55" s="186"/>
      <c r="P55" s="196"/>
      <c r="Q55" s="196"/>
      <c r="R55" s="197"/>
      <c r="S55" s="197"/>
      <c r="T55" s="197"/>
      <c r="U55" s="197"/>
      <c r="V55" s="197"/>
      <c r="W55" s="197"/>
      <c r="X55" s="197"/>
      <c r="Y55" s="197"/>
      <c r="Z55" s="197"/>
      <c r="AA55" s="197"/>
      <c r="AB55" s="197"/>
      <c r="AC55" s="197"/>
    </row>
    <row r="56" spans="1:30" ht="15.75" customHeight="1" x14ac:dyDescent="0.4">
      <c r="A56" s="184"/>
      <c r="B56" s="184"/>
      <c r="C56" s="373"/>
      <c r="D56" s="374"/>
      <c r="E56" s="374"/>
      <c r="F56" s="374"/>
      <c r="G56" s="374"/>
      <c r="H56" s="374"/>
      <c r="I56" s="374"/>
      <c r="J56" s="374"/>
      <c r="K56" s="374"/>
      <c r="L56" s="374"/>
      <c r="M56" s="375"/>
      <c r="N56" s="186"/>
      <c r="O56" s="186"/>
      <c r="P56" s="196"/>
      <c r="Q56" s="196"/>
      <c r="R56" s="197"/>
      <c r="S56" s="197"/>
      <c r="T56" s="197"/>
      <c r="U56" s="197"/>
      <c r="V56" s="197"/>
      <c r="W56" s="197"/>
      <c r="X56" s="197"/>
      <c r="Y56" s="197"/>
      <c r="Z56" s="197"/>
      <c r="AA56" s="197"/>
      <c r="AB56" s="197"/>
      <c r="AC56" s="197"/>
    </row>
    <row r="57" spans="1:30" ht="15.75" customHeight="1" x14ac:dyDescent="0.4">
      <c r="A57" s="184"/>
      <c r="B57" s="184"/>
      <c r="C57" s="373"/>
      <c r="D57" s="374"/>
      <c r="E57" s="374"/>
      <c r="F57" s="374"/>
      <c r="G57" s="374"/>
      <c r="H57" s="374"/>
      <c r="I57" s="374"/>
      <c r="J57" s="374"/>
      <c r="K57" s="374"/>
      <c r="L57" s="374"/>
      <c r="M57" s="375"/>
      <c r="N57" s="186"/>
      <c r="O57" s="186"/>
      <c r="P57" s="196"/>
      <c r="Q57" s="196"/>
      <c r="R57" s="197"/>
      <c r="S57" s="197"/>
      <c r="T57" s="197"/>
      <c r="U57" s="197"/>
      <c r="V57" s="197"/>
      <c r="W57" s="197"/>
      <c r="X57" s="197"/>
      <c r="Y57" s="197"/>
      <c r="Z57" s="197"/>
      <c r="AA57" s="197"/>
      <c r="AB57" s="197"/>
      <c r="AC57" s="197"/>
    </row>
    <row r="58" spans="1:30" ht="15.75" customHeight="1" x14ac:dyDescent="0.4">
      <c r="A58" s="184"/>
      <c r="B58" s="184"/>
      <c r="C58" s="373"/>
      <c r="D58" s="374"/>
      <c r="E58" s="374"/>
      <c r="F58" s="374"/>
      <c r="G58" s="374"/>
      <c r="H58" s="374"/>
      <c r="I58" s="374"/>
      <c r="J58" s="374"/>
      <c r="K58" s="374"/>
      <c r="L58" s="374"/>
      <c r="M58" s="375"/>
      <c r="N58" s="186"/>
      <c r="O58" s="186"/>
      <c r="P58" s="196"/>
      <c r="Q58" s="196"/>
      <c r="R58" s="197"/>
      <c r="S58" s="197"/>
      <c r="T58" s="197"/>
      <c r="U58" s="197"/>
      <c r="V58" s="197"/>
      <c r="W58" s="197"/>
      <c r="X58" s="197"/>
      <c r="Y58" s="197"/>
      <c r="Z58" s="197"/>
      <c r="AA58" s="197"/>
      <c r="AB58" s="197"/>
      <c r="AC58" s="197"/>
    </row>
    <row r="59" spans="1:30" ht="15.75" customHeight="1" x14ac:dyDescent="0.4">
      <c r="A59" s="184"/>
      <c r="B59" s="184"/>
      <c r="C59" s="373"/>
      <c r="D59" s="374"/>
      <c r="E59" s="374"/>
      <c r="F59" s="374"/>
      <c r="G59" s="374"/>
      <c r="H59" s="374"/>
      <c r="I59" s="374"/>
      <c r="J59" s="374"/>
      <c r="K59" s="374"/>
      <c r="L59" s="374"/>
      <c r="M59" s="375"/>
      <c r="N59" s="186"/>
      <c r="O59" s="186"/>
      <c r="P59" s="196"/>
      <c r="Q59" s="196"/>
      <c r="R59" s="197"/>
      <c r="S59" s="197"/>
      <c r="T59" s="197"/>
      <c r="U59" s="197"/>
      <c r="V59" s="197"/>
      <c r="W59" s="197"/>
      <c r="X59" s="197"/>
      <c r="Y59" s="197"/>
      <c r="Z59" s="197"/>
      <c r="AA59" s="197"/>
      <c r="AB59" s="197"/>
      <c r="AC59" s="197"/>
    </row>
    <row r="60" spans="1:30" ht="15.75" customHeight="1" x14ac:dyDescent="0.4">
      <c r="A60" s="184"/>
      <c r="B60" s="184"/>
      <c r="C60" s="373"/>
      <c r="D60" s="374"/>
      <c r="E60" s="374"/>
      <c r="F60" s="374"/>
      <c r="G60" s="374"/>
      <c r="H60" s="374"/>
      <c r="I60" s="374"/>
      <c r="J60" s="374"/>
      <c r="K60" s="374"/>
      <c r="L60" s="374"/>
      <c r="M60" s="375"/>
      <c r="N60" s="186"/>
      <c r="O60" s="186"/>
      <c r="P60" s="196"/>
      <c r="Q60" s="196"/>
      <c r="R60" s="197"/>
      <c r="S60" s="197"/>
      <c r="T60" s="197"/>
      <c r="U60" s="197"/>
      <c r="V60" s="197"/>
      <c r="W60" s="197"/>
      <c r="X60" s="197"/>
      <c r="Y60" s="197"/>
      <c r="Z60" s="197"/>
      <c r="AA60" s="197"/>
      <c r="AB60" s="197"/>
      <c r="AC60" s="197"/>
    </row>
    <row r="61" spans="1:30" ht="15.75" customHeight="1" x14ac:dyDescent="0.4">
      <c r="A61" s="184"/>
      <c r="B61" s="184"/>
      <c r="C61" s="373"/>
      <c r="D61" s="374"/>
      <c r="E61" s="374"/>
      <c r="F61" s="374"/>
      <c r="G61" s="374"/>
      <c r="H61" s="374"/>
      <c r="I61" s="374"/>
      <c r="J61" s="374"/>
      <c r="K61" s="374"/>
      <c r="L61" s="374"/>
      <c r="M61" s="375"/>
      <c r="N61" s="186"/>
      <c r="O61" s="186"/>
      <c r="P61" s="196"/>
      <c r="Q61" s="196"/>
      <c r="R61" s="197"/>
      <c r="S61" s="197"/>
      <c r="T61" s="197"/>
      <c r="U61" s="197"/>
      <c r="V61" s="197"/>
      <c r="W61" s="197"/>
      <c r="X61" s="197"/>
      <c r="Y61" s="197"/>
      <c r="Z61" s="197"/>
      <c r="AA61" s="197"/>
      <c r="AB61" s="197"/>
      <c r="AC61" s="197"/>
    </row>
    <row r="62" spans="1:30" ht="15.75" customHeight="1" x14ac:dyDescent="0.4">
      <c r="A62" s="184"/>
      <c r="B62" s="184"/>
      <c r="C62" s="373"/>
      <c r="D62" s="374"/>
      <c r="E62" s="374"/>
      <c r="F62" s="374"/>
      <c r="G62" s="374"/>
      <c r="H62" s="374"/>
      <c r="I62" s="374"/>
      <c r="J62" s="374"/>
      <c r="K62" s="374"/>
      <c r="L62" s="374"/>
      <c r="M62" s="375"/>
      <c r="N62" s="186"/>
      <c r="O62" s="186"/>
      <c r="P62" s="196"/>
      <c r="Q62" s="196"/>
      <c r="R62" s="197"/>
      <c r="S62" s="197"/>
      <c r="T62" s="197"/>
      <c r="U62" s="197"/>
      <c r="V62" s="197"/>
      <c r="W62" s="197"/>
      <c r="X62" s="197"/>
      <c r="Y62" s="197"/>
      <c r="Z62" s="197"/>
      <c r="AA62" s="197"/>
      <c r="AB62" s="197"/>
      <c r="AC62" s="197"/>
    </row>
    <row r="63" spans="1:30" ht="15.75" customHeight="1" x14ac:dyDescent="0.4">
      <c r="A63" s="184"/>
      <c r="B63" s="184"/>
      <c r="C63" s="373"/>
      <c r="D63" s="374"/>
      <c r="E63" s="374"/>
      <c r="F63" s="374"/>
      <c r="G63" s="374"/>
      <c r="H63" s="374"/>
      <c r="I63" s="374"/>
      <c r="J63" s="374"/>
      <c r="K63" s="374"/>
      <c r="L63" s="374"/>
      <c r="M63" s="375"/>
      <c r="N63" s="186"/>
      <c r="O63" s="186"/>
      <c r="P63" s="196"/>
      <c r="Q63" s="196"/>
      <c r="R63" s="197"/>
      <c r="S63" s="197"/>
      <c r="T63" s="197"/>
      <c r="U63" s="197"/>
      <c r="V63" s="197"/>
      <c r="W63" s="197"/>
      <c r="X63" s="197"/>
      <c r="Y63" s="197"/>
      <c r="Z63" s="197"/>
      <c r="AA63" s="197"/>
      <c r="AB63" s="197"/>
      <c r="AC63" s="197"/>
    </row>
    <row r="64" spans="1:30" ht="15.75" customHeight="1" thickBot="1" x14ac:dyDescent="0.45">
      <c r="A64" s="184"/>
      <c r="B64" s="184"/>
      <c r="C64" s="376"/>
      <c r="D64" s="377"/>
      <c r="E64" s="377"/>
      <c r="F64" s="377"/>
      <c r="G64" s="377"/>
      <c r="H64" s="377"/>
      <c r="I64" s="377"/>
      <c r="J64" s="377"/>
      <c r="K64" s="377"/>
      <c r="L64" s="377"/>
      <c r="M64" s="378"/>
      <c r="N64" s="186"/>
      <c r="O64" s="186"/>
      <c r="P64" s="196"/>
      <c r="Q64" s="196"/>
      <c r="R64" s="197"/>
      <c r="S64" s="197"/>
      <c r="T64" s="197"/>
      <c r="U64" s="197"/>
      <c r="V64" s="197"/>
      <c r="W64" s="197"/>
      <c r="X64" s="197"/>
      <c r="Y64" s="197"/>
      <c r="Z64" s="197"/>
      <c r="AA64" s="197"/>
      <c r="AB64" s="197"/>
      <c r="AC64" s="197"/>
    </row>
    <row r="65" spans="1:32" ht="15.75" customHeight="1" thickBot="1" x14ac:dyDescent="0.45">
      <c r="A65" s="184"/>
      <c r="B65" s="184"/>
      <c r="C65" s="184"/>
      <c r="D65" s="184"/>
      <c r="E65" s="184"/>
      <c r="F65" s="184"/>
      <c r="G65" s="184"/>
      <c r="H65" s="184"/>
      <c r="I65" s="184"/>
      <c r="J65" s="184"/>
      <c r="K65" s="184"/>
      <c r="L65" s="184"/>
      <c r="M65" s="184"/>
      <c r="N65" s="186"/>
      <c r="O65" s="186"/>
      <c r="P65" s="196"/>
      <c r="Q65" s="196"/>
      <c r="R65" s="197"/>
      <c r="S65" s="197"/>
      <c r="T65" s="197"/>
      <c r="U65" s="197"/>
      <c r="V65" s="197"/>
      <c r="W65" s="197"/>
      <c r="X65" s="197"/>
      <c r="Y65" s="197"/>
      <c r="Z65" s="197"/>
      <c r="AA65" s="197"/>
      <c r="AB65" s="197"/>
      <c r="AC65" s="197"/>
    </row>
    <row r="66" spans="1:32" s="199" customFormat="1" ht="30" customHeight="1" thickBot="1" x14ac:dyDescent="0.25">
      <c r="A66" s="159" t="s">
        <v>107</v>
      </c>
      <c r="B66" s="195"/>
      <c r="C66" s="195"/>
      <c r="D66" s="195"/>
      <c r="E66" s="195"/>
      <c r="F66" s="195"/>
      <c r="G66" s="195"/>
      <c r="H66" s="195"/>
      <c r="I66" s="195"/>
      <c r="J66" s="195"/>
      <c r="K66" s="195"/>
      <c r="L66" s="195"/>
      <c r="M66" s="195"/>
      <c r="N66" s="207"/>
      <c r="O66" s="162" t="s">
        <v>107</v>
      </c>
      <c r="P66" s="260" t="str">
        <f>IF(SUM(P71,P73,P76,P79,P81,P84)=0,"",SUM(P71,P73,P76,P79,P81,P84))</f>
        <v/>
      </c>
      <c r="Q66" s="262"/>
      <c r="R66" s="197"/>
      <c r="S66" s="197"/>
      <c r="T66" s="197"/>
      <c r="U66" s="197"/>
      <c r="V66" s="197"/>
      <c r="W66" s="197"/>
      <c r="X66" s="197">
        <v>300</v>
      </c>
      <c r="Y66" s="197">
        <v>400</v>
      </c>
      <c r="Z66" s="197">
        <v>500</v>
      </c>
      <c r="AA66" s="197"/>
      <c r="AB66" s="197"/>
      <c r="AC66" s="197"/>
      <c r="AD66" s="197"/>
      <c r="AE66" s="198"/>
      <c r="AF66" s="198"/>
    </row>
    <row r="67" spans="1:32" ht="15.75" customHeight="1" x14ac:dyDescent="0.4">
      <c r="A67" s="200"/>
      <c r="B67" s="182" t="s">
        <v>108</v>
      </c>
      <c r="C67" s="200"/>
      <c r="D67" s="200"/>
      <c r="E67" s="200"/>
      <c r="F67" s="200"/>
      <c r="G67" s="200"/>
      <c r="H67" s="200"/>
      <c r="I67" s="200"/>
      <c r="J67" s="200"/>
      <c r="K67" s="200"/>
      <c r="L67" s="200"/>
      <c r="M67" s="200"/>
      <c r="N67" s="196"/>
      <c r="O67" s="196"/>
      <c r="P67" s="202"/>
      <c r="Q67" s="196"/>
      <c r="R67" s="197"/>
      <c r="S67" s="197"/>
      <c r="T67" s="197"/>
      <c r="U67" s="197"/>
      <c r="V67" s="197"/>
      <c r="W67" s="197"/>
      <c r="X67" s="197"/>
      <c r="Y67" s="197"/>
      <c r="Z67" s="197"/>
      <c r="AA67" s="197"/>
      <c r="AB67" s="197"/>
      <c r="AC67" s="197"/>
    </row>
    <row r="68" spans="1:32" ht="15.75" customHeight="1" x14ac:dyDescent="0.4">
      <c r="A68" s="200"/>
      <c r="B68" s="200"/>
      <c r="C68" s="200"/>
      <c r="D68" s="200"/>
      <c r="E68" s="200"/>
      <c r="F68" s="200"/>
      <c r="G68" s="200"/>
      <c r="H68" s="200"/>
      <c r="I68" s="200"/>
      <c r="J68" s="200"/>
      <c r="K68" s="200"/>
      <c r="L68" s="200"/>
      <c r="M68" s="200"/>
      <c r="N68" s="196"/>
      <c r="O68" s="196"/>
      <c r="P68" s="202"/>
      <c r="Q68" s="196"/>
      <c r="R68" s="197"/>
      <c r="S68" s="197"/>
      <c r="T68" s="197"/>
      <c r="U68" s="197"/>
      <c r="V68" s="197"/>
      <c r="W68" s="197"/>
      <c r="X68" s="197"/>
      <c r="Y68" s="197"/>
      <c r="Z68" s="197"/>
      <c r="AA68" s="197"/>
      <c r="AB68" s="197"/>
      <c r="AC68" s="197"/>
    </row>
    <row r="69" spans="1:32" ht="15.75" customHeight="1" x14ac:dyDescent="0.4">
      <c r="A69" s="200"/>
      <c r="B69" s="177"/>
      <c r="C69" s="181" t="s">
        <v>109</v>
      </c>
      <c r="D69" s="177"/>
      <c r="E69" s="200"/>
      <c r="F69" s="200"/>
      <c r="G69" s="200"/>
      <c r="H69" s="200"/>
      <c r="I69" s="200"/>
      <c r="J69" s="200"/>
      <c r="K69" s="200"/>
      <c r="L69" s="200"/>
      <c r="M69" s="200"/>
      <c r="N69" s="196"/>
      <c r="O69" s="196"/>
      <c r="P69" s="264"/>
      <c r="Q69" s="196"/>
      <c r="R69" s="197"/>
      <c r="S69" s="197"/>
      <c r="T69" s="197"/>
      <c r="U69" s="197"/>
      <c r="V69" s="197"/>
      <c r="W69" s="197"/>
      <c r="X69" s="197"/>
      <c r="Y69" s="197"/>
      <c r="Z69" s="197"/>
      <c r="AA69" s="197"/>
      <c r="AB69" s="197"/>
      <c r="AC69" s="197"/>
    </row>
    <row r="70" spans="1:32" ht="8.1" customHeight="1" thickBot="1" x14ac:dyDescent="0.45">
      <c r="A70" s="200"/>
      <c r="B70" s="200"/>
      <c r="C70" s="200"/>
      <c r="D70" s="200"/>
      <c r="E70" s="200"/>
      <c r="F70" s="200"/>
      <c r="G70" s="200"/>
      <c r="H70" s="200"/>
      <c r="I70" s="200"/>
      <c r="J70" s="200"/>
      <c r="K70" s="200"/>
      <c r="L70" s="200"/>
      <c r="M70" s="200"/>
      <c r="N70" s="196"/>
      <c r="O70" s="196"/>
      <c r="P70" s="264"/>
      <c r="Q70" s="196"/>
      <c r="R70" s="197"/>
      <c r="S70" s="197"/>
      <c r="T70" s="197"/>
      <c r="U70" s="197"/>
      <c r="V70" s="197"/>
      <c r="W70" s="197"/>
      <c r="X70" s="197"/>
      <c r="Y70" s="197"/>
      <c r="Z70" s="197"/>
      <c r="AA70" s="197"/>
      <c r="AB70" s="197"/>
      <c r="AC70" s="197"/>
    </row>
    <row r="71" spans="1:32" ht="15.75" customHeight="1" thickBot="1" x14ac:dyDescent="0.45">
      <c r="A71" s="200"/>
      <c r="B71" s="208"/>
      <c r="C71" s="203"/>
      <c r="D71" s="177" t="s">
        <v>110</v>
      </c>
      <c r="E71" s="200"/>
      <c r="F71" s="200"/>
      <c r="G71" s="200"/>
      <c r="H71" s="200"/>
      <c r="I71" s="200"/>
      <c r="J71" s="200"/>
      <c r="K71" s="200"/>
      <c r="L71" s="200"/>
      <c r="M71" s="200"/>
      <c r="N71" s="196"/>
      <c r="O71" s="196"/>
      <c r="P71" s="265">
        <f>IF(C71="☑",300/3,IF(C71="☒", 0, 0))</f>
        <v>0</v>
      </c>
      <c r="Q71" s="196"/>
      <c r="R71" s="197"/>
      <c r="S71" s="197" t="s">
        <v>85</v>
      </c>
      <c r="T71" s="197" t="s">
        <v>83</v>
      </c>
      <c r="U71" s="197" t="s">
        <v>86</v>
      </c>
      <c r="V71" s="197"/>
      <c r="W71" s="197" t="str">
        <f>IF(OR((C71="☒")),"พัฒนากระบวนการวิเคราะห์และสำรวจความเสี่ยงด้านการทุจริตและประพฤติมิชอบ รวมทั้งข้อกังวลจากสาธารณะ","")</f>
        <v/>
      </c>
      <c r="X71" s="197"/>
      <c r="Y71" s="197"/>
      <c r="Z71" s="197"/>
      <c r="AA71" s="197"/>
      <c r="AB71" s="197"/>
      <c r="AC71" s="197"/>
    </row>
    <row r="72" spans="1:32" ht="8.1" customHeight="1" thickBot="1" x14ac:dyDescent="0.45">
      <c r="A72" s="200"/>
      <c r="B72" s="200"/>
      <c r="C72" s="200"/>
      <c r="D72" s="200"/>
      <c r="E72" s="200"/>
      <c r="F72" s="200"/>
      <c r="G72" s="200"/>
      <c r="H72" s="200"/>
      <c r="I72" s="200"/>
      <c r="J72" s="200"/>
      <c r="K72" s="200"/>
      <c r="L72" s="200"/>
      <c r="M72" s="200"/>
      <c r="N72" s="196"/>
      <c r="O72" s="196"/>
      <c r="P72" s="264"/>
      <c r="Q72" s="196"/>
      <c r="R72" s="197"/>
      <c r="S72" s="197"/>
      <c r="T72" s="197"/>
      <c r="U72" s="197"/>
      <c r="V72" s="197"/>
      <c r="W72" s="197"/>
      <c r="X72" s="197"/>
      <c r="Y72" s="197"/>
      <c r="Z72" s="197"/>
      <c r="AA72" s="197"/>
      <c r="AB72" s="197"/>
      <c r="AC72" s="197"/>
    </row>
    <row r="73" spans="1:32" ht="15.75" customHeight="1" thickBot="1" x14ac:dyDescent="0.45">
      <c r="A73" s="200"/>
      <c r="B73" s="200"/>
      <c r="C73" s="203"/>
      <c r="D73" s="177" t="s">
        <v>111</v>
      </c>
      <c r="E73" s="200"/>
      <c r="F73" s="200"/>
      <c r="G73" s="200"/>
      <c r="H73" s="200"/>
      <c r="I73" s="200"/>
      <c r="J73" s="200"/>
      <c r="K73" s="200"/>
      <c r="L73" s="200"/>
      <c r="M73" s="200"/>
      <c r="N73" s="196"/>
      <c r="O73" s="196"/>
      <c r="P73" s="265">
        <f>IF(C73="☑",300/3,IF(C73="☒", 0, 0))</f>
        <v>0</v>
      </c>
      <c r="Q73" s="196"/>
      <c r="R73" s="197"/>
      <c r="S73" s="197" t="s">
        <v>85</v>
      </c>
      <c r="T73" s="197" t="s">
        <v>83</v>
      </c>
      <c r="U73" s="197" t="s">
        <v>86</v>
      </c>
      <c r="V73" s="197"/>
      <c r="W73" s="197" t="str">
        <f>IF(OR((C73="☒"),(C79="☒"),(C81="☒")),"พัฒนากระบวนการป้องกันและจัดการความเสี่ยงด้านการทุจริตและประพฤติมิชอบ","")</f>
        <v/>
      </c>
      <c r="X73" s="197"/>
      <c r="Y73" s="197"/>
      <c r="Z73" s="197"/>
      <c r="AA73" s="197"/>
      <c r="AB73" s="197"/>
      <c r="AC73" s="197"/>
    </row>
    <row r="74" spans="1:32" ht="15.75" customHeight="1" x14ac:dyDescent="0.4">
      <c r="A74" s="200"/>
      <c r="B74" s="200"/>
      <c r="C74" s="200"/>
      <c r="D74" s="177" t="s">
        <v>112</v>
      </c>
      <c r="E74" s="200"/>
      <c r="F74" s="200"/>
      <c r="G74" s="200"/>
      <c r="H74" s="200"/>
      <c r="I74" s="200"/>
      <c r="J74" s="200"/>
      <c r="K74" s="200"/>
      <c r="L74" s="200"/>
      <c r="M74" s="200"/>
      <c r="N74" s="196"/>
      <c r="O74" s="196"/>
      <c r="P74" s="264"/>
      <c r="Q74" s="196"/>
      <c r="R74" s="197"/>
      <c r="S74" s="197"/>
      <c r="T74" s="197"/>
      <c r="U74" s="197"/>
      <c r="V74" s="197"/>
      <c r="W74" s="197"/>
      <c r="X74" s="197"/>
      <c r="Y74" s="197"/>
      <c r="Z74" s="197"/>
      <c r="AA74" s="197"/>
      <c r="AB74" s="197"/>
      <c r="AC74" s="197"/>
    </row>
    <row r="75" spans="1:32" ht="8.1" customHeight="1" thickBot="1" x14ac:dyDescent="0.45">
      <c r="A75" s="200"/>
      <c r="B75" s="200"/>
      <c r="C75" s="200"/>
      <c r="D75" s="200"/>
      <c r="E75" s="200"/>
      <c r="F75" s="200"/>
      <c r="G75" s="200"/>
      <c r="H75" s="200"/>
      <c r="I75" s="200"/>
      <c r="J75" s="200"/>
      <c r="K75" s="200"/>
      <c r="L75" s="200"/>
      <c r="M75" s="200"/>
      <c r="N75" s="196"/>
      <c r="O75" s="196"/>
      <c r="P75" s="264"/>
      <c r="Q75" s="196"/>
      <c r="R75" s="197"/>
      <c r="S75" s="197"/>
      <c r="T75" s="197"/>
      <c r="U75" s="197"/>
      <c r="V75" s="197"/>
      <c r="W75" s="197"/>
      <c r="X75" s="197"/>
      <c r="Y75" s="197"/>
      <c r="Z75" s="197"/>
      <c r="AA75" s="197"/>
      <c r="AB75" s="197"/>
      <c r="AC75" s="197"/>
    </row>
    <row r="76" spans="1:32" ht="15.75" customHeight="1" thickBot="1" x14ac:dyDescent="0.45">
      <c r="A76" s="200"/>
      <c r="B76" s="208"/>
      <c r="C76" s="203"/>
      <c r="D76" s="177" t="s">
        <v>113</v>
      </c>
      <c r="E76" s="200"/>
      <c r="F76" s="200"/>
      <c r="G76" s="200"/>
      <c r="H76" s="200"/>
      <c r="I76" s="200"/>
      <c r="J76" s="200"/>
      <c r="K76" s="200"/>
      <c r="L76" s="200"/>
      <c r="M76" s="200"/>
      <c r="N76" s="196"/>
      <c r="O76" s="196"/>
      <c r="P76" s="265">
        <f>IF(C76="☑",100/2,IF(C76="☒", 0, 0))</f>
        <v>0</v>
      </c>
      <c r="Q76" s="196"/>
      <c r="R76" s="197"/>
      <c r="S76" s="197" t="s">
        <v>90</v>
      </c>
      <c r="T76" s="197" t="s">
        <v>83</v>
      </c>
      <c r="U76" s="197" t="s">
        <v>86</v>
      </c>
      <c r="V76" s="197"/>
      <c r="W76" s="197" t="str">
        <f>IF(OR((C76="☒"),(C84="☒")),"พัฒนากระบวนการติดตามตรวจสอบและเปิดเผยข้อมูลด้านการทุจริตและประพฤติมิชอบ และความโปร่งใสในการปฏิบัติราชการ","")</f>
        <v/>
      </c>
      <c r="X76" s="197"/>
      <c r="Y76" s="197"/>
      <c r="Z76" s="197"/>
      <c r="AA76" s="197"/>
      <c r="AB76" s="197"/>
      <c r="AC76" s="197"/>
    </row>
    <row r="77" spans="1:32" ht="15.75" customHeight="1" x14ac:dyDescent="0.4">
      <c r="A77" s="200"/>
      <c r="B77" s="208"/>
      <c r="C77" s="200"/>
      <c r="D77" s="177" t="s">
        <v>114</v>
      </c>
      <c r="E77" s="200"/>
      <c r="F77" s="200"/>
      <c r="G77" s="200"/>
      <c r="H77" s="200"/>
      <c r="I77" s="200"/>
      <c r="J77" s="200"/>
      <c r="K77" s="200"/>
      <c r="L77" s="200"/>
      <c r="M77" s="200"/>
      <c r="N77" s="196"/>
      <c r="O77" s="183"/>
      <c r="P77" s="264"/>
      <c r="Q77" s="196"/>
      <c r="R77" s="197"/>
      <c r="S77" s="197"/>
      <c r="T77" s="197"/>
      <c r="U77" s="197"/>
      <c r="V77" s="197"/>
      <c r="W77" s="197"/>
      <c r="X77" s="197"/>
      <c r="Y77" s="197"/>
      <c r="Z77" s="197"/>
      <c r="AA77" s="197"/>
      <c r="AB77" s="197"/>
      <c r="AC77" s="197"/>
    </row>
    <row r="78" spans="1:32" ht="8.1" customHeight="1" thickBot="1" x14ac:dyDescent="0.45">
      <c r="A78" s="200"/>
      <c r="B78" s="208"/>
      <c r="C78" s="200"/>
      <c r="D78" s="200"/>
      <c r="E78" s="200"/>
      <c r="F78" s="200"/>
      <c r="G78" s="200"/>
      <c r="H78" s="200"/>
      <c r="I78" s="200"/>
      <c r="J78" s="200"/>
      <c r="K78" s="200"/>
      <c r="L78" s="200"/>
      <c r="M78" s="200"/>
      <c r="N78" s="196"/>
      <c r="O78" s="196"/>
      <c r="P78" s="264"/>
      <c r="Q78" s="196"/>
      <c r="R78" s="197"/>
      <c r="S78" s="197"/>
      <c r="T78" s="197"/>
      <c r="U78" s="197"/>
      <c r="V78" s="197"/>
      <c r="W78" s="197"/>
      <c r="X78" s="197"/>
      <c r="Y78" s="197"/>
      <c r="Z78" s="197"/>
      <c r="AA78" s="197"/>
      <c r="AB78" s="197"/>
      <c r="AC78" s="197"/>
    </row>
    <row r="79" spans="1:32" ht="15.75" customHeight="1" thickBot="1" x14ac:dyDescent="0.45">
      <c r="A79" s="200"/>
      <c r="B79" s="208"/>
      <c r="C79" s="203"/>
      <c r="D79" s="177" t="s">
        <v>115</v>
      </c>
      <c r="E79" s="200"/>
      <c r="F79" s="200"/>
      <c r="G79" s="200"/>
      <c r="H79" s="200"/>
      <c r="I79" s="200"/>
      <c r="J79" s="200"/>
      <c r="K79" s="200"/>
      <c r="L79" s="200"/>
      <c r="M79" s="200"/>
      <c r="N79" s="196"/>
      <c r="O79" s="183" t="s">
        <v>89</v>
      </c>
      <c r="P79" s="265">
        <f>IF(C79="☑",300/3,IF(C79="☒", 0, 0))</f>
        <v>0</v>
      </c>
      <c r="Q79" s="196"/>
      <c r="R79" s="197"/>
      <c r="S79" s="197" t="s">
        <v>85</v>
      </c>
      <c r="T79" s="197" t="s">
        <v>83</v>
      </c>
      <c r="U79" s="197" t="s">
        <v>86</v>
      </c>
      <c r="V79" s="197"/>
      <c r="W79" s="197"/>
      <c r="X79" s="197"/>
      <c r="Y79" s="197"/>
      <c r="Z79" s="197"/>
      <c r="AA79" s="197"/>
      <c r="AB79" s="197"/>
      <c r="AC79" s="197"/>
    </row>
    <row r="80" spans="1:32" ht="8.1" customHeight="1" thickBot="1" x14ac:dyDescent="0.45">
      <c r="A80" s="200"/>
      <c r="B80" s="208"/>
      <c r="C80" s="200"/>
      <c r="D80" s="200"/>
      <c r="E80" s="200"/>
      <c r="F80" s="200"/>
      <c r="G80" s="200"/>
      <c r="H80" s="200"/>
      <c r="I80" s="200"/>
      <c r="J80" s="200"/>
      <c r="K80" s="200"/>
      <c r="L80" s="200"/>
      <c r="M80" s="200"/>
      <c r="N80" s="196"/>
      <c r="O80" s="382" t="str">
        <f>""&amp;U89&amp;""&amp;V89&amp;""&amp;W89&amp;""</f>
        <v>พัฒนากระบวนการที่มีความเป็นระบบพัฒนาในเชิงรุกและยืดหยุ่น ยกระดับการพัฒนาด้วยเทคโนโลยี นวัตกรรม และความร่วมมือทุกภาคส่วนพัฒนาในแนวทางต้นน้ำจรดปลายน้ำเพื่อสร้างผลกระทบสูง</v>
      </c>
      <c r="P80" s="264"/>
      <c r="Q80" s="196"/>
      <c r="R80" s="197"/>
      <c r="S80" s="197"/>
      <c r="T80" s="197"/>
      <c r="U80" s="197"/>
      <c r="V80" s="197"/>
      <c r="W80" s="197"/>
      <c r="X80" s="197"/>
      <c r="Y80" s="197"/>
      <c r="Z80" s="197"/>
      <c r="AA80" s="197"/>
      <c r="AB80" s="197"/>
      <c r="AC80" s="197"/>
    </row>
    <row r="81" spans="1:29" ht="15.75" customHeight="1" thickBot="1" x14ac:dyDescent="0.45">
      <c r="A81" s="200"/>
      <c r="B81" s="208"/>
      <c r="C81" s="203"/>
      <c r="D81" s="177" t="s">
        <v>116</v>
      </c>
      <c r="E81" s="200"/>
      <c r="F81" s="200"/>
      <c r="G81" s="200"/>
      <c r="H81" s="200"/>
      <c r="I81" s="200"/>
      <c r="J81" s="200"/>
      <c r="K81" s="200"/>
      <c r="L81" s="200"/>
      <c r="M81" s="200"/>
      <c r="N81" s="196"/>
      <c r="O81" s="383"/>
      <c r="P81" s="265">
        <f>IF(C81="☑",100/2,IF(C81="☒", 0, 0))</f>
        <v>0</v>
      </c>
      <c r="Q81" s="196"/>
      <c r="R81" s="197"/>
      <c r="S81" s="197" t="s">
        <v>90</v>
      </c>
      <c r="T81" s="197" t="s">
        <v>83</v>
      </c>
      <c r="U81" s="197" t="s">
        <v>86</v>
      </c>
      <c r="V81" s="197"/>
      <c r="W81" s="197"/>
      <c r="X81" s="197"/>
      <c r="Y81" s="197"/>
      <c r="Z81" s="197"/>
      <c r="AA81" s="197"/>
      <c r="AB81" s="197"/>
      <c r="AC81" s="197"/>
    </row>
    <row r="82" spans="1:29" ht="15.75" customHeight="1" x14ac:dyDescent="0.4">
      <c r="A82" s="200"/>
      <c r="B82" s="208"/>
      <c r="C82" s="200"/>
      <c r="D82" s="177" t="s">
        <v>117</v>
      </c>
      <c r="E82" s="200"/>
      <c r="F82" s="200"/>
      <c r="G82" s="200"/>
      <c r="H82" s="200"/>
      <c r="I82" s="200"/>
      <c r="J82" s="200"/>
      <c r="K82" s="200"/>
      <c r="L82" s="200"/>
      <c r="M82" s="200"/>
      <c r="N82" s="196"/>
      <c r="O82" s="383"/>
      <c r="P82" s="264"/>
      <c r="Q82" s="196"/>
      <c r="R82" s="197"/>
      <c r="S82" s="197"/>
      <c r="T82" s="197"/>
      <c r="U82" s="197"/>
      <c r="V82" s="197"/>
      <c r="W82" s="197"/>
      <c r="X82" s="197"/>
      <c r="Y82" s="197"/>
      <c r="Z82" s="197"/>
      <c r="AA82" s="197"/>
      <c r="AB82" s="197"/>
      <c r="AC82" s="197"/>
    </row>
    <row r="83" spans="1:29" ht="8.1" customHeight="1" thickBot="1" x14ac:dyDescent="0.45">
      <c r="A83" s="200"/>
      <c r="B83" s="208"/>
      <c r="C83" s="200"/>
      <c r="D83" s="200"/>
      <c r="E83" s="200"/>
      <c r="F83" s="200"/>
      <c r="G83" s="200"/>
      <c r="H83" s="200"/>
      <c r="I83" s="200"/>
      <c r="J83" s="200"/>
      <c r="K83" s="200"/>
      <c r="L83" s="200"/>
      <c r="M83" s="200"/>
      <c r="N83" s="196"/>
      <c r="O83" s="383"/>
      <c r="P83" s="264"/>
      <c r="Q83" s="196"/>
      <c r="R83" s="197"/>
      <c r="S83" s="197"/>
      <c r="T83" s="197"/>
      <c r="U83" s="197"/>
      <c r="V83" s="197"/>
      <c r="W83" s="197"/>
      <c r="X83" s="197"/>
      <c r="Y83" s="197"/>
      <c r="Z83" s="197"/>
      <c r="AA83" s="197"/>
      <c r="AB83" s="197"/>
      <c r="AC83" s="197"/>
    </row>
    <row r="84" spans="1:29" ht="15.75" customHeight="1" thickBot="1" x14ac:dyDescent="0.45">
      <c r="A84" s="200"/>
      <c r="B84" s="208"/>
      <c r="C84" s="203"/>
      <c r="D84" s="177" t="s">
        <v>118</v>
      </c>
      <c r="E84" s="200"/>
      <c r="F84" s="200"/>
      <c r="G84" s="200"/>
      <c r="H84" s="200"/>
      <c r="I84" s="200"/>
      <c r="J84" s="200"/>
      <c r="K84" s="200"/>
      <c r="L84" s="200"/>
      <c r="M84" s="200"/>
      <c r="N84" s="196"/>
      <c r="O84" s="383"/>
      <c r="P84" s="265">
        <f>IF(C84="☑",100,IF(C84="☒", 0, 0))</f>
        <v>0</v>
      </c>
      <c r="Q84" s="196"/>
      <c r="R84" s="197"/>
      <c r="S84" s="197" t="s">
        <v>96</v>
      </c>
      <c r="T84" s="197" t="s">
        <v>83</v>
      </c>
      <c r="U84" s="197" t="s">
        <v>86</v>
      </c>
      <c r="V84" s="197"/>
      <c r="W84" s="197"/>
      <c r="X84" s="197"/>
      <c r="Y84" s="197"/>
      <c r="Z84" s="197"/>
      <c r="AA84" s="197"/>
      <c r="AB84" s="197"/>
      <c r="AC84" s="197"/>
    </row>
    <row r="85" spans="1:29" ht="15.75" customHeight="1" thickBot="1" x14ac:dyDescent="0.45">
      <c r="A85" s="200"/>
      <c r="B85" s="200"/>
      <c r="C85" s="200"/>
      <c r="D85" s="177" t="s">
        <v>119</v>
      </c>
      <c r="E85" s="200"/>
      <c r="F85" s="200"/>
      <c r="G85" s="200"/>
      <c r="H85" s="200"/>
      <c r="I85" s="200"/>
      <c r="J85" s="200"/>
      <c r="K85" s="200"/>
      <c r="L85" s="200"/>
      <c r="M85" s="200"/>
      <c r="N85" s="196"/>
      <c r="O85" s="384"/>
      <c r="P85" s="264"/>
      <c r="Q85" s="196"/>
      <c r="R85" s="197"/>
      <c r="S85" s="197"/>
      <c r="T85" s="197"/>
      <c r="U85" s="197"/>
      <c r="V85" s="197"/>
      <c r="W85" s="197"/>
      <c r="X85" s="197"/>
      <c r="Y85" s="197"/>
      <c r="Z85" s="197"/>
      <c r="AA85" s="197"/>
      <c r="AB85" s="197"/>
      <c r="AC85" s="197"/>
    </row>
    <row r="86" spans="1:29" ht="15.75" customHeight="1" x14ac:dyDescent="0.4">
      <c r="A86" s="200"/>
      <c r="B86" s="208"/>
      <c r="C86" s="200"/>
      <c r="D86" s="200"/>
      <c r="E86" s="200"/>
      <c r="F86" s="200"/>
      <c r="G86" s="200"/>
      <c r="H86" s="200"/>
      <c r="I86" s="200"/>
      <c r="J86" s="200"/>
      <c r="K86" s="200"/>
      <c r="L86" s="200"/>
      <c r="M86" s="200"/>
      <c r="N86" s="196"/>
      <c r="O86" s="263"/>
      <c r="P86" s="264"/>
      <c r="Q86" s="196"/>
      <c r="R86" s="197"/>
      <c r="S86" s="197"/>
      <c r="T86" s="197"/>
      <c r="U86" s="197"/>
      <c r="V86" s="197"/>
      <c r="W86" s="197"/>
      <c r="X86" s="197"/>
      <c r="Y86" s="197"/>
      <c r="Z86" s="197"/>
      <c r="AA86" s="197"/>
      <c r="AB86" s="197"/>
      <c r="AC86" s="197"/>
    </row>
    <row r="87" spans="1:29" ht="15.75" customHeight="1" thickBot="1" x14ac:dyDescent="0.45">
      <c r="A87" s="200"/>
      <c r="B87" s="200"/>
      <c r="C87" s="200"/>
      <c r="D87" s="177"/>
      <c r="E87" s="200"/>
      <c r="F87" s="200"/>
      <c r="G87" s="200"/>
      <c r="H87" s="200"/>
      <c r="I87" s="200"/>
      <c r="J87" s="200"/>
      <c r="K87" s="200"/>
      <c r="L87" s="200"/>
      <c r="M87" s="200"/>
      <c r="N87" s="196"/>
      <c r="O87" s="183" t="s">
        <v>98</v>
      </c>
      <c r="P87" s="264"/>
      <c r="Q87" s="196"/>
      <c r="R87" s="197"/>
      <c r="S87" s="197"/>
      <c r="T87" s="197"/>
      <c r="U87" s="197" t="s">
        <v>85</v>
      </c>
      <c r="V87" s="197" t="s">
        <v>90</v>
      </c>
      <c r="W87" s="197" t="s">
        <v>96</v>
      </c>
      <c r="X87" s="197"/>
      <c r="Y87" s="197"/>
      <c r="Z87" s="197"/>
      <c r="AA87" s="197"/>
      <c r="AB87" s="197"/>
      <c r="AC87" s="197"/>
    </row>
    <row r="88" spans="1:29" ht="15.75" customHeight="1" thickBot="1" x14ac:dyDescent="0.45">
      <c r="A88" s="200"/>
      <c r="B88" s="200"/>
      <c r="C88" s="182" t="s">
        <v>99</v>
      </c>
      <c r="D88" s="200"/>
      <c r="E88" s="200"/>
      <c r="F88" s="200"/>
      <c r="G88" s="200"/>
      <c r="H88" s="200"/>
      <c r="I88" s="200"/>
      <c r="J88" s="200"/>
      <c r="K88" s="200"/>
      <c r="L88" s="200"/>
      <c r="M88" s="200"/>
      <c r="N88" s="196"/>
      <c r="O88" s="401" t="str">
        <f>""&amp;W71&amp;""&amp;W73&amp;""</f>
        <v/>
      </c>
      <c r="P88" s="264"/>
      <c r="Q88" s="196"/>
      <c r="R88" s="197"/>
      <c r="S88" s="197"/>
      <c r="T88" s="197"/>
      <c r="U88" s="206">
        <f>SUM(P71,P73,P79)</f>
        <v>0</v>
      </c>
      <c r="V88" s="206">
        <f>SUM(P76,P81)</f>
        <v>0</v>
      </c>
      <c r="W88" s="206">
        <f>SUM(P84)</f>
        <v>0</v>
      </c>
      <c r="X88" s="197"/>
      <c r="Y88" s="197"/>
      <c r="Z88" s="197"/>
      <c r="AA88" s="197"/>
      <c r="AB88" s="197"/>
      <c r="AC88" s="197"/>
    </row>
    <row r="89" spans="1:29" ht="15.75" customHeight="1" x14ac:dyDescent="0.4">
      <c r="A89" s="200"/>
      <c r="B89" s="200"/>
      <c r="C89" s="370"/>
      <c r="D89" s="371"/>
      <c r="E89" s="371"/>
      <c r="F89" s="371"/>
      <c r="G89" s="371"/>
      <c r="H89" s="371"/>
      <c r="I89" s="371"/>
      <c r="J89" s="371"/>
      <c r="K89" s="371"/>
      <c r="L89" s="371"/>
      <c r="M89" s="372"/>
      <c r="N89" s="196"/>
      <c r="O89" s="402"/>
      <c r="P89" s="264"/>
      <c r="Q89" s="196"/>
      <c r="R89" s="197"/>
      <c r="S89" s="197"/>
      <c r="T89" s="197"/>
      <c r="U89" s="197" t="str">
        <f>IF(U88&lt;300, "พัฒนากระบวนการที่มีความเป็นระบบ", "")</f>
        <v>พัฒนากระบวนการที่มีความเป็นระบบ</v>
      </c>
      <c r="V89" s="197" t="str">
        <f>IF(V88&lt;99, "พัฒนาในเชิงรุกและยืดหยุ่น ยกระดับการพัฒนาด้วยเทคโนโลยี นวัตกรรม และความร่วมมือทุกภาคส่วน", "")</f>
        <v>พัฒนาในเชิงรุกและยืดหยุ่น ยกระดับการพัฒนาด้วยเทคโนโลยี นวัตกรรม และความร่วมมือทุกภาคส่วน</v>
      </c>
      <c r="W89" s="197" t="str">
        <f>IF(W88&lt;99, "พัฒนาในแนวทางต้นน้ำจรดปลายน้ำเพื่อสร้างผลกระทบสูง", "")</f>
        <v>พัฒนาในแนวทางต้นน้ำจรดปลายน้ำเพื่อสร้างผลกระทบสูง</v>
      </c>
      <c r="X89" s="197"/>
      <c r="Y89" s="197"/>
      <c r="Z89" s="197"/>
      <c r="AA89" s="197"/>
      <c r="AB89" s="197"/>
      <c r="AC89" s="197"/>
    </row>
    <row r="90" spans="1:29" ht="15.75" customHeight="1" x14ac:dyDescent="0.4">
      <c r="A90" s="200"/>
      <c r="B90" s="200"/>
      <c r="C90" s="373"/>
      <c r="D90" s="374"/>
      <c r="E90" s="374"/>
      <c r="F90" s="374"/>
      <c r="G90" s="374"/>
      <c r="H90" s="374"/>
      <c r="I90" s="374"/>
      <c r="J90" s="374"/>
      <c r="K90" s="374"/>
      <c r="L90" s="374"/>
      <c r="M90" s="375"/>
      <c r="N90" s="196"/>
      <c r="O90" s="402"/>
      <c r="P90" s="202"/>
      <c r="Q90" s="196"/>
      <c r="R90" s="197"/>
      <c r="S90" s="197"/>
      <c r="T90" s="197"/>
      <c r="U90" s="197"/>
      <c r="V90" s="197"/>
      <c r="W90" s="197"/>
      <c r="X90" s="197"/>
      <c r="Y90" s="197"/>
      <c r="Z90" s="197"/>
      <c r="AA90" s="197"/>
      <c r="AB90" s="197"/>
      <c r="AC90" s="197"/>
    </row>
    <row r="91" spans="1:29" ht="15.75" customHeight="1" x14ac:dyDescent="0.4">
      <c r="A91" s="200"/>
      <c r="B91" s="200"/>
      <c r="C91" s="373"/>
      <c r="D91" s="374"/>
      <c r="E91" s="374"/>
      <c r="F91" s="374"/>
      <c r="G91" s="374"/>
      <c r="H91" s="374"/>
      <c r="I91" s="374"/>
      <c r="J91" s="374"/>
      <c r="K91" s="374"/>
      <c r="L91" s="374"/>
      <c r="M91" s="375"/>
      <c r="N91" s="196"/>
      <c r="O91" s="402"/>
      <c r="P91" s="202"/>
      <c r="Q91" s="196"/>
      <c r="R91" s="197"/>
      <c r="S91" s="197"/>
      <c r="T91" s="197"/>
      <c r="U91" s="197"/>
      <c r="V91" s="197"/>
      <c r="W91" s="197"/>
      <c r="X91" s="197"/>
      <c r="Y91" s="197"/>
      <c r="Z91" s="197"/>
      <c r="AA91" s="197"/>
      <c r="AB91" s="197"/>
      <c r="AC91" s="197"/>
    </row>
    <row r="92" spans="1:29" ht="15.75" customHeight="1" x14ac:dyDescent="0.4">
      <c r="A92" s="200"/>
      <c r="B92" s="200"/>
      <c r="C92" s="373"/>
      <c r="D92" s="374"/>
      <c r="E92" s="374"/>
      <c r="F92" s="374"/>
      <c r="G92" s="374"/>
      <c r="H92" s="374"/>
      <c r="I92" s="374"/>
      <c r="J92" s="374"/>
      <c r="K92" s="374"/>
      <c r="L92" s="374"/>
      <c r="M92" s="375"/>
      <c r="N92" s="196"/>
      <c r="O92" s="402"/>
      <c r="P92" s="202"/>
      <c r="Q92" s="196"/>
      <c r="R92" s="197"/>
      <c r="S92" s="197"/>
      <c r="T92" s="197"/>
      <c r="U92" s="197"/>
      <c r="V92" s="197"/>
      <c r="W92" s="197"/>
      <c r="X92" s="197"/>
      <c r="Y92" s="197"/>
      <c r="Z92" s="197"/>
      <c r="AA92" s="197"/>
      <c r="AB92" s="197"/>
      <c r="AC92" s="197"/>
    </row>
    <row r="93" spans="1:29" ht="15.75" customHeight="1" x14ac:dyDescent="0.4">
      <c r="A93" s="200"/>
      <c r="B93" s="200"/>
      <c r="C93" s="373"/>
      <c r="D93" s="374"/>
      <c r="E93" s="374"/>
      <c r="F93" s="374"/>
      <c r="G93" s="374"/>
      <c r="H93" s="374"/>
      <c r="I93" s="374"/>
      <c r="J93" s="374"/>
      <c r="K93" s="374"/>
      <c r="L93" s="374"/>
      <c r="M93" s="375"/>
      <c r="N93" s="196"/>
      <c r="O93" s="402"/>
      <c r="P93" s="202"/>
      <c r="Q93" s="196"/>
      <c r="R93" s="197"/>
      <c r="S93" s="197"/>
      <c r="T93" s="197"/>
      <c r="U93" s="197"/>
      <c r="V93" s="197"/>
      <c r="W93" s="197"/>
      <c r="X93" s="197"/>
      <c r="Y93" s="197"/>
      <c r="Z93" s="197"/>
      <c r="AA93" s="197"/>
      <c r="AB93" s="197"/>
      <c r="AC93" s="197"/>
    </row>
    <row r="94" spans="1:29" ht="15.75" customHeight="1" thickBot="1" x14ac:dyDescent="0.45">
      <c r="A94" s="200"/>
      <c r="B94" s="200"/>
      <c r="C94" s="373"/>
      <c r="D94" s="374"/>
      <c r="E94" s="374"/>
      <c r="F94" s="374"/>
      <c r="G94" s="374"/>
      <c r="H94" s="374"/>
      <c r="I94" s="374"/>
      <c r="J94" s="374"/>
      <c r="K94" s="374"/>
      <c r="L94" s="374"/>
      <c r="M94" s="375"/>
      <c r="N94" s="196"/>
      <c r="O94" s="403"/>
      <c r="P94" s="202"/>
      <c r="Q94" s="196"/>
      <c r="R94" s="197"/>
      <c r="S94" s="197"/>
      <c r="T94" s="197"/>
      <c r="U94" s="197"/>
      <c r="V94" s="197"/>
      <c r="W94" s="197"/>
      <c r="X94" s="197"/>
      <c r="Y94" s="197"/>
      <c r="Z94" s="197"/>
      <c r="AA94" s="197"/>
      <c r="AB94" s="197"/>
      <c r="AC94" s="197"/>
    </row>
    <row r="95" spans="1:29" ht="15.75" customHeight="1" x14ac:dyDescent="0.4">
      <c r="A95" s="200"/>
      <c r="B95" s="200"/>
      <c r="C95" s="373"/>
      <c r="D95" s="374"/>
      <c r="E95" s="374"/>
      <c r="F95" s="374"/>
      <c r="G95" s="374"/>
      <c r="H95" s="374"/>
      <c r="I95" s="374"/>
      <c r="J95" s="374"/>
      <c r="K95" s="374"/>
      <c r="L95" s="374"/>
      <c r="M95" s="375"/>
      <c r="N95" s="196"/>
      <c r="O95" s="196"/>
      <c r="P95" s="202"/>
      <c r="Q95" s="196"/>
      <c r="R95" s="197"/>
      <c r="S95" s="197"/>
      <c r="T95" s="197"/>
      <c r="U95" s="197"/>
      <c r="V95" s="197"/>
      <c r="W95" s="197"/>
      <c r="X95" s="197"/>
      <c r="Y95" s="197"/>
      <c r="Z95" s="197"/>
      <c r="AA95" s="197"/>
      <c r="AB95" s="197"/>
      <c r="AC95" s="197"/>
    </row>
    <row r="96" spans="1:29" ht="15.75" customHeight="1" x14ac:dyDescent="0.4">
      <c r="A96" s="200"/>
      <c r="B96" s="200"/>
      <c r="C96" s="373"/>
      <c r="D96" s="374"/>
      <c r="E96" s="374"/>
      <c r="F96" s="374"/>
      <c r="G96" s="374"/>
      <c r="H96" s="374"/>
      <c r="I96" s="374"/>
      <c r="J96" s="374"/>
      <c r="K96" s="374"/>
      <c r="L96" s="374"/>
      <c r="M96" s="375"/>
      <c r="N96" s="196"/>
      <c r="O96" s="196"/>
      <c r="P96" s="202"/>
      <c r="Q96" s="196"/>
      <c r="R96" s="197"/>
      <c r="S96" s="197"/>
      <c r="T96" s="197"/>
      <c r="U96" s="197"/>
      <c r="V96" s="197"/>
      <c r="W96" s="197"/>
      <c r="X96" s="197"/>
      <c r="Y96" s="197"/>
      <c r="Z96" s="197"/>
      <c r="AA96" s="197"/>
      <c r="AB96" s="197"/>
      <c r="AC96" s="197"/>
    </row>
    <row r="97" spans="1:32" ht="15.75" customHeight="1" x14ac:dyDescent="0.4">
      <c r="A97" s="200"/>
      <c r="B97" s="200"/>
      <c r="C97" s="373"/>
      <c r="D97" s="374"/>
      <c r="E97" s="374"/>
      <c r="F97" s="374"/>
      <c r="G97" s="374"/>
      <c r="H97" s="374"/>
      <c r="I97" s="374"/>
      <c r="J97" s="374"/>
      <c r="K97" s="374"/>
      <c r="L97" s="374"/>
      <c r="M97" s="375"/>
      <c r="N97" s="196"/>
      <c r="O97" s="196"/>
      <c r="P97" s="202"/>
      <c r="Q97" s="196"/>
      <c r="R97" s="197"/>
      <c r="S97" s="197"/>
      <c r="T97" s="197"/>
      <c r="U97" s="197"/>
      <c r="V97" s="197"/>
      <c r="W97" s="197"/>
      <c r="X97" s="197"/>
      <c r="Y97" s="197"/>
      <c r="Z97" s="197"/>
      <c r="AA97" s="197"/>
      <c r="AB97" s="197"/>
      <c r="AC97" s="197"/>
    </row>
    <row r="98" spans="1:32" ht="15.75" customHeight="1" x14ac:dyDescent="0.4">
      <c r="A98" s="200"/>
      <c r="B98" s="200"/>
      <c r="C98" s="373"/>
      <c r="D98" s="374"/>
      <c r="E98" s="374"/>
      <c r="F98" s="374"/>
      <c r="G98" s="374"/>
      <c r="H98" s="374"/>
      <c r="I98" s="374"/>
      <c r="J98" s="374"/>
      <c r="K98" s="374"/>
      <c r="L98" s="374"/>
      <c r="M98" s="375"/>
      <c r="N98" s="196"/>
      <c r="O98" s="196"/>
      <c r="P98" s="202"/>
      <c r="Q98" s="196"/>
      <c r="R98" s="197"/>
      <c r="S98" s="197"/>
      <c r="T98" s="197"/>
      <c r="U98" s="197"/>
      <c r="V98" s="197"/>
      <c r="W98" s="197"/>
      <c r="X98" s="197"/>
      <c r="Y98" s="197"/>
      <c r="Z98" s="197"/>
      <c r="AA98" s="197"/>
      <c r="AB98" s="197"/>
      <c r="AC98" s="197"/>
    </row>
    <row r="99" spans="1:32" ht="15.75" customHeight="1" x14ac:dyDescent="0.4">
      <c r="A99" s="200"/>
      <c r="B99" s="200"/>
      <c r="C99" s="373"/>
      <c r="D99" s="374"/>
      <c r="E99" s="374"/>
      <c r="F99" s="374"/>
      <c r="G99" s="374"/>
      <c r="H99" s="374"/>
      <c r="I99" s="374"/>
      <c r="J99" s="374"/>
      <c r="K99" s="374"/>
      <c r="L99" s="374"/>
      <c r="M99" s="375"/>
      <c r="N99" s="196"/>
      <c r="O99" s="196"/>
      <c r="P99" s="202"/>
      <c r="Q99" s="196"/>
      <c r="R99" s="197"/>
      <c r="S99" s="197"/>
      <c r="T99" s="197"/>
      <c r="U99" s="197"/>
      <c r="V99" s="197"/>
      <c r="W99" s="197"/>
      <c r="X99" s="197"/>
      <c r="Y99" s="197"/>
      <c r="Z99" s="197"/>
      <c r="AA99" s="197"/>
      <c r="AB99" s="197"/>
      <c r="AC99" s="197"/>
    </row>
    <row r="100" spans="1:32" ht="15.75" customHeight="1" x14ac:dyDescent="0.4">
      <c r="A100" s="200"/>
      <c r="B100" s="200"/>
      <c r="C100" s="373"/>
      <c r="D100" s="374"/>
      <c r="E100" s="374"/>
      <c r="F100" s="374"/>
      <c r="G100" s="374"/>
      <c r="H100" s="374"/>
      <c r="I100" s="374"/>
      <c r="J100" s="374"/>
      <c r="K100" s="374"/>
      <c r="L100" s="374"/>
      <c r="M100" s="375"/>
      <c r="N100" s="196"/>
      <c r="O100" s="196"/>
      <c r="P100" s="202"/>
      <c r="Q100" s="196"/>
      <c r="R100" s="197"/>
      <c r="S100" s="197"/>
      <c r="T100" s="197"/>
      <c r="U100" s="197"/>
      <c r="V100" s="197"/>
      <c r="W100" s="197"/>
      <c r="X100" s="197"/>
      <c r="Y100" s="197"/>
      <c r="Z100" s="197"/>
      <c r="AA100" s="197"/>
      <c r="AB100" s="197"/>
      <c r="AC100" s="197"/>
    </row>
    <row r="101" spans="1:32" ht="15.75" customHeight="1" x14ac:dyDescent="0.4">
      <c r="A101" s="200"/>
      <c r="B101" s="200"/>
      <c r="C101" s="373"/>
      <c r="D101" s="374"/>
      <c r="E101" s="374"/>
      <c r="F101" s="374"/>
      <c r="G101" s="374"/>
      <c r="H101" s="374"/>
      <c r="I101" s="374"/>
      <c r="J101" s="374"/>
      <c r="K101" s="374"/>
      <c r="L101" s="374"/>
      <c r="M101" s="375"/>
      <c r="N101" s="196"/>
      <c r="O101" s="196"/>
      <c r="P101" s="202"/>
      <c r="Q101" s="196"/>
      <c r="R101" s="197"/>
      <c r="S101" s="197"/>
      <c r="T101" s="197"/>
      <c r="U101" s="197"/>
      <c r="V101" s="197"/>
      <c r="W101" s="197"/>
      <c r="X101" s="197"/>
      <c r="Y101" s="197"/>
      <c r="Z101" s="197"/>
      <c r="AA101" s="197"/>
      <c r="AB101" s="197"/>
      <c r="AC101" s="197"/>
    </row>
    <row r="102" spans="1:32" ht="15.75" customHeight="1" x14ac:dyDescent="0.4">
      <c r="A102" s="200"/>
      <c r="B102" s="200"/>
      <c r="C102" s="373"/>
      <c r="D102" s="374"/>
      <c r="E102" s="374"/>
      <c r="F102" s="374"/>
      <c r="G102" s="374"/>
      <c r="H102" s="374"/>
      <c r="I102" s="374"/>
      <c r="J102" s="374"/>
      <c r="K102" s="374"/>
      <c r="L102" s="374"/>
      <c r="M102" s="375"/>
      <c r="N102" s="196"/>
      <c r="O102" s="196"/>
      <c r="P102" s="202"/>
      <c r="Q102" s="196"/>
      <c r="R102" s="197"/>
      <c r="S102" s="197"/>
      <c r="T102" s="197"/>
      <c r="U102" s="197"/>
      <c r="V102" s="197"/>
      <c r="W102" s="197"/>
      <c r="X102" s="197"/>
      <c r="Y102" s="197"/>
      <c r="Z102" s="197"/>
      <c r="AA102" s="197"/>
      <c r="AB102" s="197"/>
      <c r="AC102" s="197"/>
    </row>
    <row r="103" spans="1:32" ht="15.75" customHeight="1" thickBot="1" x14ac:dyDescent="0.45">
      <c r="A103" s="200"/>
      <c r="B103" s="200"/>
      <c r="C103" s="376"/>
      <c r="D103" s="377"/>
      <c r="E103" s="377"/>
      <c r="F103" s="377"/>
      <c r="G103" s="377"/>
      <c r="H103" s="377"/>
      <c r="I103" s="377"/>
      <c r="J103" s="377"/>
      <c r="K103" s="377"/>
      <c r="L103" s="377"/>
      <c r="M103" s="378"/>
      <c r="N103" s="196"/>
      <c r="O103" s="196"/>
      <c r="P103" s="202"/>
      <c r="Q103" s="196"/>
      <c r="R103" s="197"/>
      <c r="S103" s="197"/>
      <c r="T103" s="197"/>
      <c r="U103" s="197"/>
      <c r="V103" s="197"/>
      <c r="W103" s="197"/>
      <c r="X103" s="197"/>
      <c r="Y103" s="197"/>
      <c r="Z103" s="197"/>
      <c r="AA103" s="197"/>
      <c r="AB103" s="197"/>
      <c r="AC103" s="197"/>
    </row>
    <row r="104" spans="1:32" ht="30" customHeight="1" thickBot="1" x14ac:dyDescent="0.45">
      <c r="A104" s="200"/>
      <c r="B104" s="200"/>
      <c r="C104" s="200"/>
      <c r="D104" s="200"/>
      <c r="E104" s="200"/>
      <c r="F104" s="200"/>
      <c r="G104" s="200"/>
      <c r="H104" s="200"/>
      <c r="I104" s="200"/>
      <c r="J104" s="200"/>
      <c r="K104" s="200"/>
      <c r="L104" s="200"/>
      <c r="M104" s="200"/>
      <c r="N104" s="196"/>
      <c r="O104" s="196"/>
      <c r="P104" s="201"/>
      <c r="Q104" s="186"/>
    </row>
    <row r="105" spans="1:32" s="199" customFormat="1" ht="30" customHeight="1" thickBot="1" x14ac:dyDescent="0.25">
      <c r="A105" s="158" t="s">
        <v>120</v>
      </c>
      <c r="B105" s="158"/>
      <c r="C105" s="158"/>
      <c r="D105" s="158"/>
      <c r="E105" s="158"/>
      <c r="F105" s="158"/>
      <c r="G105" s="158"/>
      <c r="H105" s="158"/>
      <c r="I105" s="158"/>
      <c r="J105" s="158"/>
      <c r="K105" s="158"/>
      <c r="L105" s="158"/>
      <c r="M105" s="158"/>
      <c r="N105" s="207"/>
      <c r="O105" s="164" t="s">
        <v>120</v>
      </c>
      <c r="P105" s="260" t="str">
        <f>IF(SUM(P109,P112,P115,P118,P121)=0,"",SUM(P109,P112,P115,P118,P121))</f>
        <v/>
      </c>
      <c r="Q105" s="262"/>
      <c r="R105" s="197"/>
      <c r="S105" s="197"/>
      <c r="T105" s="197"/>
      <c r="U105" s="197"/>
      <c r="V105" s="197"/>
      <c r="W105" s="197"/>
      <c r="X105" s="197">
        <v>300</v>
      </c>
      <c r="Y105" s="197">
        <v>400</v>
      </c>
      <c r="Z105" s="197">
        <v>500</v>
      </c>
      <c r="AA105" s="170"/>
      <c r="AB105" s="170"/>
      <c r="AC105" s="170"/>
      <c r="AD105" s="170"/>
      <c r="AE105" s="180"/>
      <c r="AF105" s="180"/>
    </row>
    <row r="106" spans="1:32" ht="15.75" customHeight="1" x14ac:dyDescent="0.4">
      <c r="A106" s="200"/>
      <c r="B106" s="177" t="s">
        <v>121</v>
      </c>
      <c r="C106" s="200"/>
      <c r="D106" s="177"/>
      <c r="E106" s="200"/>
      <c r="F106" s="200"/>
      <c r="G106" s="200"/>
      <c r="H106" s="200"/>
      <c r="I106" s="200"/>
      <c r="J106" s="200"/>
      <c r="K106" s="200"/>
      <c r="L106" s="200"/>
      <c r="M106" s="200"/>
      <c r="N106" s="196"/>
      <c r="O106" s="196"/>
      <c r="P106" s="196"/>
      <c r="Q106" s="186"/>
    </row>
    <row r="107" spans="1:32" ht="15.75" customHeight="1" x14ac:dyDescent="0.4">
      <c r="A107" s="200"/>
      <c r="B107" s="177" t="s">
        <v>122</v>
      </c>
      <c r="C107" s="200"/>
      <c r="D107" s="177"/>
      <c r="E107" s="200"/>
      <c r="F107" s="200"/>
      <c r="G107" s="200"/>
      <c r="H107" s="200"/>
      <c r="I107" s="200"/>
      <c r="J107" s="200"/>
      <c r="K107" s="200"/>
      <c r="L107" s="200"/>
      <c r="M107" s="200"/>
      <c r="N107" s="196"/>
      <c r="O107" s="196"/>
      <c r="P107" s="202"/>
      <c r="Q107" s="201"/>
    </row>
    <row r="108" spans="1:32" ht="8.1" customHeight="1" thickBot="1" x14ac:dyDescent="0.45">
      <c r="A108" s="200"/>
      <c r="B108" s="208"/>
      <c r="C108" s="200"/>
      <c r="D108" s="200"/>
      <c r="E108" s="200"/>
      <c r="F108" s="200"/>
      <c r="G108" s="200"/>
      <c r="H108" s="200"/>
      <c r="I108" s="200"/>
      <c r="J108" s="200"/>
      <c r="K108" s="200"/>
      <c r="L108" s="200"/>
      <c r="M108" s="200"/>
      <c r="N108" s="196"/>
      <c r="O108" s="196"/>
      <c r="P108" s="264"/>
      <c r="Q108" s="214"/>
    </row>
    <row r="109" spans="1:32" ht="15.75" customHeight="1" thickBot="1" x14ac:dyDescent="0.45">
      <c r="A109" s="200"/>
      <c r="B109" s="208"/>
      <c r="C109" s="209"/>
      <c r="D109" s="177" t="s">
        <v>123</v>
      </c>
      <c r="E109" s="200"/>
      <c r="F109" s="200"/>
      <c r="G109" s="200"/>
      <c r="H109" s="200"/>
      <c r="I109" s="200"/>
      <c r="J109" s="200"/>
      <c r="K109" s="200"/>
      <c r="L109" s="200"/>
      <c r="M109" s="200"/>
      <c r="N109" s="196"/>
      <c r="O109" s="196"/>
      <c r="P109" s="265">
        <f>IF(C109="☑",300/2,IF(C109="☒", 0, 0))</f>
        <v>0</v>
      </c>
      <c r="Q109" s="214"/>
      <c r="S109" s="187" t="s">
        <v>85</v>
      </c>
      <c r="T109" s="187" t="s">
        <v>83</v>
      </c>
      <c r="U109" s="187" t="s">
        <v>86</v>
      </c>
      <c r="W109" s="187" t="str">
        <f>IF(OR((C109="☒"),(C112="☒")),"พัฒนากระบวนการวิเคราะห์และสำรวจความเสี่ยงและความกังวลสาธารณะต่อผลกระทบเชิงลบจากการปฏิบัติราชการ","")</f>
        <v/>
      </c>
    </row>
    <row r="110" spans="1:32" ht="15.75" customHeight="1" x14ac:dyDescent="0.4">
      <c r="A110" s="200"/>
      <c r="B110" s="200"/>
      <c r="C110" s="200"/>
      <c r="D110" s="177" t="s">
        <v>124</v>
      </c>
      <c r="E110" s="200"/>
      <c r="F110" s="200"/>
      <c r="G110" s="200"/>
      <c r="H110" s="200"/>
      <c r="I110" s="200"/>
      <c r="J110" s="200"/>
      <c r="K110" s="200"/>
      <c r="L110" s="200"/>
      <c r="M110" s="200"/>
      <c r="N110" s="196"/>
      <c r="O110" s="196"/>
      <c r="P110" s="264"/>
      <c r="Q110" s="214"/>
    </row>
    <row r="111" spans="1:32" ht="8.1" customHeight="1" thickBot="1" x14ac:dyDescent="0.45">
      <c r="A111" s="200"/>
      <c r="B111" s="208"/>
      <c r="C111" s="200"/>
      <c r="D111" s="200"/>
      <c r="E111" s="200"/>
      <c r="F111" s="200"/>
      <c r="G111" s="200"/>
      <c r="H111" s="200"/>
      <c r="I111" s="200"/>
      <c r="J111" s="200"/>
      <c r="K111" s="200"/>
      <c r="L111" s="200"/>
      <c r="M111" s="200"/>
      <c r="N111" s="196"/>
      <c r="O111" s="196"/>
      <c r="P111" s="264"/>
      <c r="Q111" s="214"/>
    </row>
    <row r="112" spans="1:32" ht="15.75" customHeight="1" thickBot="1" x14ac:dyDescent="0.45">
      <c r="A112" s="200"/>
      <c r="B112" s="208"/>
      <c r="C112" s="209"/>
      <c r="D112" s="177" t="s">
        <v>125</v>
      </c>
      <c r="E112" s="200"/>
      <c r="F112" s="200"/>
      <c r="G112" s="200"/>
      <c r="H112" s="200"/>
      <c r="I112" s="200"/>
      <c r="J112" s="200"/>
      <c r="K112" s="200"/>
      <c r="L112" s="200"/>
      <c r="M112" s="200"/>
      <c r="N112" s="196"/>
      <c r="O112" s="196"/>
      <c r="P112" s="265">
        <f>IF(C112="☑",100/2,IF(C112="☒", 0, 0))</f>
        <v>0</v>
      </c>
      <c r="Q112" s="214"/>
      <c r="S112" s="187" t="s">
        <v>90</v>
      </c>
      <c r="T112" s="187" t="s">
        <v>83</v>
      </c>
      <c r="U112" s="187" t="s">
        <v>86</v>
      </c>
    </row>
    <row r="113" spans="1:23" ht="15.75" customHeight="1" x14ac:dyDescent="0.4">
      <c r="A113" s="200"/>
      <c r="B113" s="200"/>
      <c r="C113" s="200"/>
      <c r="D113" s="177" t="s">
        <v>126</v>
      </c>
      <c r="E113" s="200"/>
      <c r="F113" s="200"/>
      <c r="G113" s="200"/>
      <c r="H113" s="200"/>
      <c r="I113" s="200"/>
      <c r="J113" s="200"/>
      <c r="K113" s="200"/>
      <c r="L113" s="200"/>
      <c r="M113" s="200"/>
      <c r="N113" s="196"/>
      <c r="O113" s="196"/>
      <c r="P113" s="264"/>
      <c r="Q113" s="214"/>
    </row>
    <row r="114" spans="1:23" ht="8.1" customHeight="1" thickBot="1" x14ac:dyDescent="0.45">
      <c r="A114" s="200"/>
      <c r="B114" s="200"/>
      <c r="C114" s="200"/>
      <c r="D114" s="343"/>
      <c r="E114" s="200"/>
      <c r="F114" s="200"/>
      <c r="G114" s="200"/>
      <c r="H114" s="200"/>
      <c r="I114" s="200"/>
      <c r="J114" s="200"/>
      <c r="K114" s="200"/>
      <c r="L114" s="200"/>
      <c r="M114" s="200"/>
      <c r="N114" s="196"/>
      <c r="O114" s="196"/>
      <c r="P114" s="264"/>
      <c r="Q114" s="214"/>
    </row>
    <row r="115" spans="1:23" ht="15.75" customHeight="1" thickBot="1" x14ac:dyDescent="0.45">
      <c r="A115" s="200"/>
      <c r="B115" s="208"/>
      <c r="C115" s="209"/>
      <c r="D115" s="342" t="s">
        <v>127</v>
      </c>
      <c r="E115" s="200"/>
      <c r="F115" s="200"/>
      <c r="G115" s="200"/>
      <c r="H115" s="200"/>
      <c r="I115" s="200"/>
      <c r="J115" s="200"/>
      <c r="K115" s="200"/>
      <c r="L115" s="200"/>
      <c r="M115" s="200"/>
      <c r="N115" s="196"/>
      <c r="P115" s="265">
        <f>IF(C115="☑",300/2,IF(C115="☒", 0, 0))</f>
        <v>0</v>
      </c>
      <c r="Q115" s="214"/>
      <c r="S115" s="187" t="s">
        <v>85</v>
      </c>
      <c r="T115" s="187" t="s">
        <v>83</v>
      </c>
      <c r="U115" s="187" t="s">
        <v>86</v>
      </c>
      <c r="W115" s="187" t="str">
        <f>IF(OR((C115="☒"),(C118="☒"),(C121="☒")),"พัฒนากระบวนการป้องกันและแก้ไขผลกระทบเชิงลบที่เกิดขึ้นจากการปฏิบัติราชการ","")</f>
        <v/>
      </c>
    </row>
    <row r="116" spans="1:23" ht="15.75" customHeight="1" x14ac:dyDescent="0.4">
      <c r="A116" s="200"/>
      <c r="B116" s="200"/>
      <c r="C116" s="200"/>
      <c r="D116" s="342" t="s">
        <v>128</v>
      </c>
      <c r="E116" s="200"/>
      <c r="F116" s="200"/>
      <c r="G116" s="200"/>
      <c r="H116" s="200"/>
      <c r="I116" s="200"/>
      <c r="J116" s="200"/>
      <c r="K116" s="200"/>
      <c r="L116" s="200"/>
      <c r="M116" s="200"/>
      <c r="N116" s="196"/>
      <c r="P116" s="264"/>
      <c r="Q116" s="214"/>
    </row>
    <row r="117" spans="1:23" ht="8.1" customHeight="1" thickBot="1" x14ac:dyDescent="0.45">
      <c r="A117" s="200"/>
      <c r="B117" s="200"/>
      <c r="C117" s="200"/>
      <c r="D117" s="343"/>
      <c r="E117" s="200"/>
      <c r="F117" s="200"/>
      <c r="G117" s="200"/>
      <c r="H117" s="200"/>
      <c r="I117" s="200"/>
      <c r="J117" s="200"/>
      <c r="K117" s="200"/>
      <c r="L117" s="200"/>
      <c r="M117" s="200"/>
      <c r="N117" s="196"/>
      <c r="O117" s="234"/>
      <c r="P117" s="264"/>
      <c r="Q117" s="214"/>
    </row>
    <row r="118" spans="1:23" ht="15.75" customHeight="1" thickBot="1" x14ac:dyDescent="0.45">
      <c r="A118" s="210"/>
      <c r="B118" s="208"/>
      <c r="C118" s="209"/>
      <c r="D118" s="342" t="s">
        <v>129</v>
      </c>
      <c r="E118" s="200"/>
      <c r="F118" s="200"/>
      <c r="G118" s="200"/>
      <c r="H118" s="200"/>
      <c r="I118" s="200"/>
      <c r="J118" s="200"/>
      <c r="K118" s="200"/>
      <c r="L118" s="200"/>
      <c r="M118" s="200"/>
      <c r="N118" s="196"/>
      <c r="O118" s="183" t="s">
        <v>89</v>
      </c>
      <c r="P118" s="265">
        <f>IF(C118="☑",100/2,IF(C118="☒", 0, 0))</f>
        <v>0</v>
      </c>
      <c r="Q118" s="214"/>
      <c r="S118" s="187" t="s">
        <v>90</v>
      </c>
      <c r="T118" s="187" t="s">
        <v>83</v>
      </c>
      <c r="U118" s="187" t="s">
        <v>86</v>
      </c>
    </row>
    <row r="119" spans="1:23" ht="15.75" customHeight="1" x14ac:dyDescent="0.4">
      <c r="A119" s="200"/>
      <c r="B119" s="200"/>
      <c r="C119" s="200"/>
      <c r="D119" s="342" t="s">
        <v>130</v>
      </c>
      <c r="E119" s="200"/>
      <c r="F119" s="200"/>
      <c r="G119" s="200"/>
      <c r="H119" s="200"/>
      <c r="I119" s="200"/>
      <c r="J119" s="200"/>
      <c r="K119" s="200"/>
      <c r="L119" s="200"/>
      <c r="M119" s="200"/>
      <c r="N119" s="196"/>
      <c r="O119" s="382" t="str">
        <f>""&amp;U125&amp;" "&amp;V125&amp;" "&amp;W125&amp;""</f>
        <v>พัฒนากระบวนการที่มีความเป็นระบบ พัฒนาในเชิงรุกและยืดหยุ่น ยกระดับการพัฒนาด้วยเทคโนโลยี นวัตกรรม และความร่วมมือทุกภาคส่วน พัฒนาในแนวทางต้นน้ำจรดปลายน้ำเพื่อสร้างผลกระทบสูง</v>
      </c>
      <c r="P119" s="264"/>
      <c r="Q119" s="214"/>
    </row>
    <row r="120" spans="1:23" ht="8.1" customHeight="1" thickBot="1" x14ac:dyDescent="0.45">
      <c r="A120" s="200"/>
      <c r="B120" s="200"/>
      <c r="C120" s="200"/>
      <c r="D120" s="343"/>
      <c r="E120" s="200"/>
      <c r="F120" s="200"/>
      <c r="G120" s="200"/>
      <c r="H120" s="200"/>
      <c r="I120" s="200"/>
      <c r="J120" s="200"/>
      <c r="K120" s="200"/>
      <c r="L120" s="200"/>
      <c r="M120" s="200"/>
      <c r="N120" s="196"/>
      <c r="O120" s="383"/>
      <c r="P120" s="264"/>
      <c r="Q120" s="214"/>
    </row>
    <row r="121" spans="1:23" ht="15.75" customHeight="1" thickBot="1" x14ac:dyDescent="0.45">
      <c r="A121" s="200"/>
      <c r="B121" s="200"/>
      <c r="C121" s="209"/>
      <c r="D121" s="342" t="s">
        <v>131</v>
      </c>
      <c r="E121" s="200"/>
      <c r="F121" s="200"/>
      <c r="G121" s="200"/>
      <c r="H121" s="200"/>
      <c r="I121" s="200"/>
      <c r="J121" s="200"/>
      <c r="K121" s="200"/>
      <c r="L121" s="200"/>
      <c r="M121" s="200"/>
      <c r="N121" s="196"/>
      <c r="O121" s="383"/>
      <c r="P121" s="265">
        <f>IF(C121="☑",100,IF(C121="☒", 0, 0))</f>
        <v>0</v>
      </c>
      <c r="Q121" s="214"/>
      <c r="S121" s="187" t="s">
        <v>96</v>
      </c>
      <c r="T121" s="187" t="s">
        <v>83</v>
      </c>
      <c r="U121" s="187" t="s">
        <v>86</v>
      </c>
    </row>
    <row r="122" spans="1:23" ht="15.75" customHeight="1" x14ac:dyDescent="0.4">
      <c r="A122" s="200"/>
      <c r="B122" s="200"/>
      <c r="C122" s="200"/>
      <c r="D122" s="177" t="s">
        <v>132</v>
      </c>
      <c r="E122" s="200"/>
      <c r="F122" s="200"/>
      <c r="G122" s="200"/>
      <c r="H122" s="200"/>
      <c r="I122" s="200"/>
      <c r="J122" s="200"/>
      <c r="K122" s="200"/>
      <c r="L122" s="200"/>
      <c r="M122" s="200"/>
      <c r="N122" s="196"/>
      <c r="O122" s="383"/>
      <c r="P122" s="264"/>
      <c r="Q122" s="214"/>
    </row>
    <row r="123" spans="1:23" ht="15.75" customHeight="1" thickBot="1" x14ac:dyDescent="0.45">
      <c r="A123" s="200"/>
      <c r="B123" s="200"/>
      <c r="C123" s="200"/>
      <c r="D123" s="200"/>
      <c r="E123" s="200"/>
      <c r="F123" s="200"/>
      <c r="G123" s="200"/>
      <c r="H123" s="200"/>
      <c r="I123" s="200"/>
      <c r="J123" s="200"/>
      <c r="K123" s="200"/>
      <c r="L123" s="200"/>
      <c r="M123" s="200"/>
      <c r="N123" s="196"/>
      <c r="O123" s="384"/>
      <c r="P123" s="202"/>
      <c r="Q123" s="201"/>
      <c r="U123" s="187" t="s">
        <v>85</v>
      </c>
      <c r="V123" s="187" t="s">
        <v>90</v>
      </c>
      <c r="W123" s="187" t="s">
        <v>96</v>
      </c>
    </row>
    <row r="124" spans="1:23" ht="15.75" customHeight="1" thickBot="1" x14ac:dyDescent="0.45">
      <c r="A124" s="200"/>
      <c r="B124" s="200"/>
      <c r="C124" s="182" t="s">
        <v>99</v>
      </c>
      <c r="D124" s="200"/>
      <c r="E124" s="200"/>
      <c r="F124" s="200"/>
      <c r="G124" s="200"/>
      <c r="H124" s="200"/>
      <c r="I124" s="200"/>
      <c r="J124" s="200"/>
      <c r="K124" s="200"/>
      <c r="L124" s="200"/>
      <c r="M124" s="200"/>
      <c r="N124" s="196"/>
      <c r="O124" s="183"/>
      <c r="P124" s="202"/>
      <c r="Q124" s="201"/>
      <c r="U124" s="211">
        <f>SUM(P109,P115)</f>
        <v>0</v>
      </c>
      <c r="V124" s="211">
        <f>SUM(P112,P118)</f>
        <v>0</v>
      </c>
      <c r="W124" s="211">
        <f>SUM(P121)</f>
        <v>0</v>
      </c>
    </row>
    <row r="125" spans="1:23" ht="15.75" customHeight="1" thickBot="1" x14ac:dyDescent="0.45">
      <c r="A125" s="200"/>
      <c r="B125" s="200"/>
      <c r="C125" s="370"/>
      <c r="D125" s="371"/>
      <c r="E125" s="371"/>
      <c r="F125" s="371"/>
      <c r="G125" s="371"/>
      <c r="H125" s="371"/>
      <c r="I125" s="371"/>
      <c r="J125" s="371"/>
      <c r="K125" s="371"/>
      <c r="L125" s="371"/>
      <c r="M125" s="372"/>
      <c r="N125" s="196"/>
      <c r="O125" s="183" t="s">
        <v>98</v>
      </c>
      <c r="P125" s="202"/>
      <c r="Q125" s="201"/>
      <c r="U125" s="187" t="str">
        <f>IF(U124&lt;300, "พัฒนากระบวนการที่มีความเป็นระบบ", "")</f>
        <v>พัฒนากระบวนการที่มีความเป็นระบบ</v>
      </c>
      <c r="V125" s="187" t="str">
        <f>IF(V124&lt;99, "พัฒนาในเชิงรุกและยืดหยุ่น ยกระดับการพัฒนาด้วยเทคโนโลยี นวัตกรรม และความร่วมมือทุกภาคส่วน", "")</f>
        <v>พัฒนาในเชิงรุกและยืดหยุ่น ยกระดับการพัฒนาด้วยเทคโนโลยี นวัตกรรม และความร่วมมือทุกภาคส่วน</v>
      </c>
      <c r="W125" s="187" t="str">
        <f>IF(W124&lt;99, "พัฒนาในแนวทางต้นน้ำจรดปลายน้ำเพื่อสร้างผลกระทบสูง", "")</f>
        <v>พัฒนาในแนวทางต้นน้ำจรดปลายน้ำเพื่อสร้างผลกระทบสูง</v>
      </c>
    </row>
    <row r="126" spans="1:23" ht="15.75" customHeight="1" x14ac:dyDescent="0.4">
      <c r="A126" s="200"/>
      <c r="B126" s="200"/>
      <c r="C126" s="373"/>
      <c r="D126" s="374"/>
      <c r="E126" s="374"/>
      <c r="F126" s="374"/>
      <c r="G126" s="374"/>
      <c r="H126" s="374"/>
      <c r="I126" s="374"/>
      <c r="J126" s="374"/>
      <c r="K126" s="374"/>
      <c r="L126" s="374"/>
      <c r="M126" s="375"/>
      <c r="N126" s="196"/>
      <c r="O126" s="385" t="str">
        <f>""&amp;W109&amp;" "&amp;W115&amp;""</f>
        <v xml:space="preserve"> </v>
      </c>
      <c r="P126" s="202"/>
      <c r="Q126" s="201"/>
    </row>
    <row r="127" spans="1:23" ht="15.75" customHeight="1" x14ac:dyDescent="0.4">
      <c r="A127" s="200"/>
      <c r="B127" s="200"/>
      <c r="C127" s="373"/>
      <c r="D127" s="374"/>
      <c r="E127" s="374"/>
      <c r="F127" s="374"/>
      <c r="G127" s="374"/>
      <c r="H127" s="374"/>
      <c r="I127" s="374"/>
      <c r="J127" s="374"/>
      <c r="K127" s="374"/>
      <c r="L127" s="374"/>
      <c r="M127" s="375"/>
      <c r="N127" s="196"/>
      <c r="O127" s="386"/>
      <c r="P127" s="202"/>
      <c r="Q127" s="201"/>
    </row>
    <row r="128" spans="1:23" ht="15.75" customHeight="1" x14ac:dyDescent="0.4">
      <c r="A128" s="200"/>
      <c r="B128" s="200"/>
      <c r="C128" s="373"/>
      <c r="D128" s="374"/>
      <c r="E128" s="374"/>
      <c r="F128" s="374"/>
      <c r="G128" s="374"/>
      <c r="H128" s="374"/>
      <c r="I128" s="374"/>
      <c r="J128" s="374"/>
      <c r="K128" s="374"/>
      <c r="L128" s="374"/>
      <c r="M128" s="375"/>
      <c r="N128" s="196"/>
      <c r="O128" s="386"/>
      <c r="P128" s="202"/>
      <c r="Q128" s="201"/>
    </row>
    <row r="129" spans="1:32" ht="15.75" customHeight="1" x14ac:dyDescent="0.4">
      <c r="A129" s="200"/>
      <c r="B129" s="200"/>
      <c r="C129" s="373"/>
      <c r="D129" s="374"/>
      <c r="E129" s="374"/>
      <c r="F129" s="374"/>
      <c r="G129" s="374"/>
      <c r="H129" s="374"/>
      <c r="I129" s="374"/>
      <c r="J129" s="374"/>
      <c r="K129" s="374"/>
      <c r="L129" s="374"/>
      <c r="M129" s="375"/>
      <c r="N129" s="196"/>
      <c r="O129" s="386"/>
      <c r="P129" s="202"/>
      <c r="Q129" s="201"/>
    </row>
    <row r="130" spans="1:32" ht="15.75" customHeight="1" x14ac:dyDescent="0.4">
      <c r="A130" s="200"/>
      <c r="B130" s="200"/>
      <c r="C130" s="373"/>
      <c r="D130" s="374"/>
      <c r="E130" s="374"/>
      <c r="F130" s="374"/>
      <c r="G130" s="374"/>
      <c r="H130" s="374"/>
      <c r="I130" s="374"/>
      <c r="J130" s="374"/>
      <c r="K130" s="374"/>
      <c r="L130" s="374"/>
      <c r="M130" s="375"/>
      <c r="N130" s="196"/>
      <c r="O130" s="386"/>
      <c r="P130" s="202"/>
      <c r="Q130" s="201"/>
    </row>
    <row r="131" spans="1:32" ht="15.75" customHeight="1" thickBot="1" x14ac:dyDescent="0.45">
      <c r="A131" s="200"/>
      <c r="B131" s="200"/>
      <c r="C131" s="373"/>
      <c r="D131" s="374"/>
      <c r="E131" s="374"/>
      <c r="F131" s="374"/>
      <c r="G131" s="374"/>
      <c r="H131" s="374"/>
      <c r="I131" s="374"/>
      <c r="J131" s="374"/>
      <c r="K131" s="374"/>
      <c r="L131" s="374"/>
      <c r="M131" s="375"/>
      <c r="N131" s="196"/>
      <c r="O131" s="387"/>
      <c r="P131" s="202"/>
      <c r="Q131" s="201"/>
    </row>
    <row r="132" spans="1:32" ht="15.75" customHeight="1" x14ac:dyDescent="0.4">
      <c r="A132" s="200"/>
      <c r="B132" s="200"/>
      <c r="C132" s="373"/>
      <c r="D132" s="374"/>
      <c r="E132" s="374"/>
      <c r="F132" s="374"/>
      <c r="G132" s="374"/>
      <c r="H132" s="374"/>
      <c r="I132" s="374"/>
      <c r="J132" s="374"/>
      <c r="K132" s="374"/>
      <c r="L132" s="374"/>
      <c r="M132" s="375"/>
      <c r="N132" s="196"/>
      <c r="O132" s="235"/>
      <c r="P132" s="202"/>
      <c r="Q132" s="201"/>
    </row>
    <row r="133" spans="1:32" ht="15.75" customHeight="1" x14ac:dyDescent="0.4">
      <c r="A133" s="200"/>
      <c r="B133" s="200"/>
      <c r="C133" s="373"/>
      <c r="D133" s="374"/>
      <c r="E133" s="374"/>
      <c r="F133" s="374"/>
      <c r="G133" s="374"/>
      <c r="H133" s="374"/>
      <c r="I133" s="374"/>
      <c r="J133" s="374"/>
      <c r="K133" s="374"/>
      <c r="L133" s="374"/>
      <c r="M133" s="375"/>
      <c r="N133" s="196"/>
      <c r="O133" s="235"/>
      <c r="P133" s="202"/>
      <c r="Q133" s="201"/>
    </row>
    <row r="134" spans="1:32" ht="15.75" customHeight="1" x14ac:dyDescent="0.4">
      <c r="A134" s="200"/>
      <c r="B134" s="200"/>
      <c r="C134" s="373"/>
      <c r="D134" s="374"/>
      <c r="E134" s="374"/>
      <c r="F134" s="374"/>
      <c r="G134" s="374"/>
      <c r="H134" s="374"/>
      <c r="I134" s="374"/>
      <c r="J134" s="374"/>
      <c r="K134" s="374"/>
      <c r="L134" s="374"/>
      <c r="M134" s="375"/>
      <c r="N134" s="196"/>
      <c r="O134" s="235"/>
      <c r="P134" s="202"/>
      <c r="Q134" s="201"/>
    </row>
    <row r="135" spans="1:32" ht="15.75" customHeight="1" x14ac:dyDescent="0.4">
      <c r="A135" s="200"/>
      <c r="B135" s="200"/>
      <c r="C135" s="373"/>
      <c r="D135" s="374"/>
      <c r="E135" s="374"/>
      <c r="F135" s="374"/>
      <c r="G135" s="374"/>
      <c r="H135" s="374"/>
      <c r="I135" s="374"/>
      <c r="J135" s="374"/>
      <c r="K135" s="374"/>
      <c r="L135" s="374"/>
      <c r="M135" s="375"/>
      <c r="N135" s="196"/>
      <c r="O135" s="196"/>
      <c r="P135" s="196"/>
      <c r="Q135" s="186"/>
    </row>
    <row r="136" spans="1:32" ht="15.75" customHeight="1" x14ac:dyDescent="0.4">
      <c r="A136" s="200"/>
      <c r="B136" s="200"/>
      <c r="C136" s="373"/>
      <c r="D136" s="374"/>
      <c r="E136" s="374"/>
      <c r="F136" s="374"/>
      <c r="G136" s="374"/>
      <c r="H136" s="374"/>
      <c r="I136" s="374"/>
      <c r="J136" s="374"/>
      <c r="K136" s="374"/>
      <c r="L136" s="374"/>
      <c r="M136" s="375"/>
      <c r="N136" s="196"/>
      <c r="O136" s="196"/>
      <c r="P136" s="196"/>
      <c r="Q136" s="186"/>
    </row>
    <row r="137" spans="1:32" ht="15.75" customHeight="1" x14ac:dyDescent="0.4">
      <c r="A137" s="200"/>
      <c r="B137" s="200"/>
      <c r="C137" s="373"/>
      <c r="D137" s="374"/>
      <c r="E137" s="374"/>
      <c r="F137" s="374"/>
      <c r="G137" s="374"/>
      <c r="H137" s="374"/>
      <c r="I137" s="374"/>
      <c r="J137" s="374"/>
      <c r="K137" s="374"/>
      <c r="L137" s="374"/>
      <c r="M137" s="375"/>
      <c r="N137" s="196"/>
      <c r="O137" s="196"/>
      <c r="P137" s="196"/>
      <c r="Q137" s="186"/>
    </row>
    <row r="138" spans="1:32" ht="15.75" customHeight="1" x14ac:dyDescent="0.4">
      <c r="A138" s="200"/>
      <c r="B138" s="200"/>
      <c r="C138" s="373"/>
      <c r="D138" s="374"/>
      <c r="E138" s="374"/>
      <c r="F138" s="374"/>
      <c r="G138" s="374"/>
      <c r="H138" s="374"/>
      <c r="I138" s="374"/>
      <c r="J138" s="374"/>
      <c r="K138" s="374"/>
      <c r="L138" s="374"/>
      <c r="M138" s="375"/>
      <c r="N138" s="196"/>
      <c r="O138" s="196"/>
      <c r="P138" s="196"/>
      <c r="Q138" s="186"/>
    </row>
    <row r="139" spans="1:32" ht="15.75" customHeight="1" x14ac:dyDescent="0.4">
      <c r="A139" s="200"/>
      <c r="B139" s="200"/>
      <c r="C139" s="373"/>
      <c r="D139" s="374"/>
      <c r="E139" s="374"/>
      <c r="F139" s="374"/>
      <c r="G139" s="374"/>
      <c r="H139" s="374"/>
      <c r="I139" s="374"/>
      <c r="J139" s="374"/>
      <c r="K139" s="374"/>
      <c r="L139" s="374"/>
      <c r="M139" s="375"/>
      <c r="N139" s="196"/>
      <c r="O139" s="196"/>
      <c r="P139" s="196"/>
      <c r="Q139" s="186"/>
    </row>
    <row r="140" spans="1:32" ht="15.75" customHeight="1" thickBot="1" x14ac:dyDescent="0.45">
      <c r="A140" s="200"/>
      <c r="B140" s="200"/>
      <c r="C140" s="376"/>
      <c r="D140" s="377"/>
      <c r="E140" s="377"/>
      <c r="F140" s="377"/>
      <c r="G140" s="377"/>
      <c r="H140" s="377"/>
      <c r="I140" s="377"/>
      <c r="J140" s="377"/>
      <c r="K140" s="377"/>
      <c r="L140" s="377"/>
      <c r="M140" s="378"/>
      <c r="N140" s="196"/>
      <c r="O140" s="196"/>
      <c r="P140" s="196"/>
      <c r="Q140" s="186"/>
    </row>
    <row r="141" spans="1:32" ht="15.75" customHeight="1" x14ac:dyDescent="0.4">
      <c r="A141" s="200"/>
      <c r="B141" s="200"/>
      <c r="C141" s="200"/>
      <c r="D141" s="200"/>
      <c r="E141" s="200"/>
      <c r="F141" s="200"/>
      <c r="G141" s="200"/>
      <c r="H141" s="200"/>
      <c r="I141" s="200"/>
      <c r="J141" s="200"/>
      <c r="K141" s="200"/>
      <c r="L141" s="200"/>
      <c r="M141" s="200"/>
      <c r="N141" s="196"/>
      <c r="O141" s="196"/>
      <c r="P141" s="196"/>
      <c r="Q141" s="186"/>
    </row>
    <row r="142" spans="1:32" ht="24" x14ac:dyDescent="0.4">
      <c r="A142" s="2" t="s">
        <v>133</v>
      </c>
      <c r="B142" s="184"/>
      <c r="C142" s="184"/>
      <c r="D142" s="184"/>
      <c r="E142" s="184"/>
      <c r="F142" s="184"/>
      <c r="G142" s="184"/>
      <c r="H142" s="184"/>
      <c r="I142" s="184"/>
      <c r="J142" s="184"/>
      <c r="K142" s="184"/>
      <c r="L142" s="184"/>
      <c r="M142" s="184"/>
      <c r="N142" s="186"/>
      <c r="O142" s="186"/>
      <c r="P142" s="186"/>
      <c r="Q142" s="186"/>
    </row>
    <row r="143" spans="1:32" s="199" customFormat="1" ht="32.25" customHeight="1" x14ac:dyDescent="0.2">
      <c r="A143" s="392" t="s">
        <v>134</v>
      </c>
      <c r="B143" s="392"/>
      <c r="C143" s="392"/>
      <c r="D143" s="392"/>
      <c r="E143" s="392"/>
      <c r="F143" s="392"/>
      <c r="G143" s="392"/>
      <c r="H143" s="392"/>
      <c r="I143" s="392"/>
      <c r="J143" s="392"/>
      <c r="K143" s="392"/>
      <c r="L143" s="392"/>
      <c r="M143" s="392"/>
      <c r="N143" s="196"/>
      <c r="O143" s="163" t="str">
        <f>A143</f>
        <v>ตัวชี้วัดผลการดำเนินงานที่สำคัญ</v>
      </c>
      <c r="P143" s="212" t="str">
        <f>IFERROR(AVERAGE(P153,P166,P179,P194,P207,P222,P235,P250,P263,P278,P291,P306,P319),"")</f>
        <v/>
      </c>
      <c r="Q143" s="213"/>
      <c r="R143" s="197"/>
      <c r="S143" s="197"/>
      <c r="T143" s="197"/>
      <c r="U143" s="197"/>
      <c r="V143" s="197"/>
      <c r="W143" s="197"/>
      <c r="X143" s="197"/>
      <c r="Y143" s="197"/>
      <c r="Z143" s="197"/>
      <c r="AA143" s="197"/>
      <c r="AB143" s="197"/>
      <c r="AC143" s="197"/>
      <c r="AD143" s="197"/>
      <c r="AE143" s="198"/>
      <c r="AF143" s="198"/>
    </row>
    <row r="144" spans="1:32" s="199" customFormat="1" ht="32.25" customHeight="1" x14ac:dyDescent="0.2">
      <c r="A144" s="399" t="s">
        <v>135</v>
      </c>
      <c r="B144" s="400"/>
      <c r="C144" s="400"/>
      <c r="D144" s="400"/>
      <c r="E144" s="400"/>
      <c r="F144" s="400"/>
      <c r="G144" s="400"/>
      <c r="H144" s="400"/>
      <c r="I144" s="400"/>
      <c r="J144" s="400"/>
      <c r="K144" s="400"/>
      <c r="L144" s="400"/>
      <c r="M144" s="400"/>
      <c r="N144" s="196"/>
      <c r="O144" s="163"/>
      <c r="P144" s="212"/>
      <c r="Q144" s="213"/>
      <c r="R144" s="197"/>
      <c r="S144" s="197"/>
      <c r="T144" s="197"/>
      <c r="U144" s="197"/>
      <c r="V144" s="197"/>
      <c r="W144" s="197"/>
      <c r="X144" s="197"/>
      <c r="Y144" s="197"/>
      <c r="Z144" s="197"/>
      <c r="AA144" s="197"/>
      <c r="AB144" s="197"/>
      <c r="AC144" s="197"/>
      <c r="AD144" s="197"/>
      <c r="AE144" s="198"/>
      <c r="AF144" s="198"/>
    </row>
    <row r="145" spans="1:32" s="288" customFormat="1" ht="15.95" customHeight="1" x14ac:dyDescent="0.2">
      <c r="A145" s="284"/>
      <c r="B145" s="3" t="s">
        <v>136</v>
      </c>
      <c r="C145" s="284"/>
      <c r="D145" s="3"/>
      <c r="E145" s="284"/>
      <c r="F145" s="284"/>
      <c r="G145" s="284"/>
      <c r="H145" s="284"/>
      <c r="I145" s="284"/>
      <c r="J145" s="284"/>
      <c r="K145" s="284"/>
      <c r="L145" s="284"/>
      <c r="M145" s="284"/>
      <c r="N145" s="285"/>
      <c r="O145" s="285"/>
      <c r="P145" s="285"/>
      <c r="Q145" s="285"/>
      <c r="R145" s="286"/>
      <c r="S145" s="286"/>
      <c r="T145" s="286"/>
      <c r="U145" s="286"/>
      <c r="V145" s="286"/>
      <c r="W145" s="286"/>
      <c r="X145" s="286"/>
      <c r="Y145" s="286"/>
      <c r="Z145" s="286"/>
      <c r="AA145" s="286"/>
      <c r="AB145" s="286"/>
      <c r="AC145" s="286"/>
      <c r="AD145" s="286"/>
      <c r="AE145" s="287"/>
      <c r="AF145" s="287"/>
    </row>
    <row r="146" spans="1:32" ht="8.1" customHeight="1" x14ac:dyDescent="0.4">
      <c r="A146" s="184"/>
      <c r="B146" s="184"/>
      <c r="C146" s="184"/>
      <c r="D146" s="184"/>
      <c r="E146" s="184"/>
      <c r="F146" s="184"/>
      <c r="G146" s="184"/>
      <c r="H146" s="184"/>
      <c r="I146" s="184"/>
      <c r="J146" s="184"/>
      <c r="K146" s="184"/>
      <c r="L146" s="184"/>
      <c r="M146" s="184"/>
      <c r="N146" s="214"/>
      <c r="O146" s="214"/>
      <c r="P146" s="214"/>
      <c r="Q146" s="214"/>
    </row>
    <row r="147" spans="1:32" s="288" customFormat="1" ht="15.95" customHeight="1" thickBot="1" x14ac:dyDescent="0.25">
      <c r="A147" s="284"/>
      <c r="B147" s="3"/>
      <c r="C147" s="8" t="s">
        <v>137</v>
      </c>
      <c r="D147" s="3"/>
      <c r="E147" s="284"/>
      <c r="F147" s="284"/>
      <c r="G147" s="284"/>
      <c r="H147" s="284"/>
      <c r="I147" s="284"/>
      <c r="J147" s="284"/>
      <c r="K147" s="284"/>
      <c r="L147" s="284"/>
      <c r="M147" s="284"/>
      <c r="N147" s="285"/>
      <c r="O147" s="289"/>
      <c r="P147" s="289"/>
      <c r="Q147" s="289"/>
      <c r="R147" s="286"/>
      <c r="S147" s="286"/>
      <c r="T147" s="286"/>
      <c r="U147" s="286"/>
      <c r="V147" s="286"/>
      <c r="W147" s="286"/>
      <c r="X147" s="286"/>
      <c r="Y147" s="286"/>
      <c r="Z147" s="286"/>
      <c r="AA147" s="286"/>
      <c r="AB147" s="286"/>
      <c r="AC147" s="286"/>
      <c r="AD147" s="286"/>
      <c r="AE147" s="287"/>
      <c r="AF147" s="287"/>
    </row>
    <row r="148" spans="1:32" ht="32.1" customHeight="1" thickBot="1" x14ac:dyDescent="0.45">
      <c r="A148" s="184"/>
      <c r="B148" s="184"/>
      <c r="C148" s="379" t="s">
        <v>622</v>
      </c>
      <c r="D148" s="380"/>
      <c r="E148" s="380"/>
      <c r="F148" s="380"/>
      <c r="G148" s="380"/>
      <c r="H148" s="380"/>
      <c r="I148" s="380"/>
      <c r="J148" s="380"/>
      <c r="K148" s="380"/>
      <c r="L148" s="380"/>
      <c r="M148" s="381"/>
      <c r="N148" s="214"/>
      <c r="O148" s="214"/>
      <c r="P148" s="214"/>
      <c r="Q148" s="201"/>
    </row>
    <row r="149" spans="1:32" s="288" customFormat="1" ht="15.95" customHeight="1" thickBot="1" x14ac:dyDescent="0.25">
      <c r="A149" s="284"/>
      <c r="B149" s="284"/>
      <c r="C149" s="11" t="s">
        <v>138</v>
      </c>
      <c r="D149" s="284"/>
      <c r="E149" s="284"/>
      <c r="F149" s="284"/>
      <c r="G149" s="284"/>
      <c r="H149" s="284"/>
      <c r="I149" s="284"/>
      <c r="J149" s="284"/>
      <c r="K149" s="284"/>
      <c r="L149" s="284"/>
      <c r="M149" s="284"/>
      <c r="N149" s="285"/>
      <c r="O149" s="285"/>
      <c r="P149" s="285"/>
      <c r="Q149" s="289"/>
      <c r="R149" s="286"/>
      <c r="S149" s="286"/>
      <c r="T149" s="286"/>
      <c r="U149" s="286"/>
      <c r="V149" s="286"/>
      <c r="W149" s="286"/>
      <c r="X149" s="286"/>
      <c r="Y149" s="286"/>
      <c r="Z149" s="286"/>
      <c r="AA149" s="286"/>
      <c r="AB149" s="286"/>
      <c r="AC149" s="286"/>
      <c r="AD149" s="286"/>
      <c r="AE149" s="287"/>
      <c r="AF149" s="287"/>
    </row>
    <row r="150" spans="1:32" ht="15.95" customHeight="1" thickBot="1" x14ac:dyDescent="0.45">
      <c r="A150" s="184"/>
      <c r="B150" s="184"/>
      <c r="C150" s="367"/>
      <c r="D150" s="368"/>
      <c r="E150" s="368"/>
      <c r="F150" s="368"/>
      <c r="G150" s="368"/>
      <c r="H150" s="368"/>
      <c r="I150" s="368"/>
      <c r="J150" s="368"/>
      <c r="K150" s="368"/>
      <c r="L150" s="368"/>
      <c r="M150" s="369"/>
      <c r="N150" s="214"/>
      <c r="O150" s="214"/>
      <c r="P150" s="214"/>
      <c r="Q150" s="201"/>
    </row>
    <row r="151" spans="1:32" s="288" customFormat="1" ht="15.95" customHeight="1" x14ac:dyDescent="0.2">
      <c r="A151" s="284"/>
      <c r="B151" s="3"/>
      <c r="C151" s="388" t="s">
        <v>139</v>
      </c>
      <c r="D151" s="8"/>
      <c r="E151" s="389" t="s">
        <v>140</v>
      </c>
      <c r="F151" s="11"/>
      <c r="G151" s="390" t="s">
        <v>141</v>
      </c>
      <c r="H151" s="12"/>
      <c r="I151" s="391" t="s">
        <v>142</v>
      </c>
      <c r="J151" s="391"/>
      <c r="K151" s="391"/>
      <c r="L151" s="391"/>
      <c r="M151" s="391"/>
      <c r="N151" s="285"/>
      <c r="O151" s="285"/>
      <c r="P151" s="285"/>
      <c r="Q151" s="289"/>
      <c r="R151" s="286"/>
      <c r="S151" s="286"/>
      <c r="T151" s="286"/>
      <c r="U151" s="286"/>
      <c r="V151" s="286"/>
      <c r="W151" s="286"/>
      <c r="X151" s="286"/>
      <c r="Y151" s="286"/>
      <c r="Z151" s="286"/>
      <c r="AA151" s="286"/>
      <c r="AB151" s="286"/>
      <c r="AC151" s="286"/>
      <c r="AD151" s="286"/>
      <c r="AE151" s="287"/>
      <c r="AF151" s="287"/>
    </row>
    <row r="152" spans="1:32" s="288" customFormat="1" ht="15.95" customHeight="1" thickBot="1" x14ac:dyDescent="0.25">
      <c r="A152" s="284"/>
      <c r="B152" s="3"/>
      <c r="C152" s="361"/>
      <c r="D152" s="8"/>
      <c r="E152" s="363"/>
      <c r="F152" s="11"/>
      <c r="G152" s="365"/>
      <c r="H152" s="12"/>
      <c r="I152" s="13">
        <v>2565</v>
      </c>
      <c r="J152" s="13"/>
      <c r="K152" s="13">
        <v>2566</v>
      </c>
      <c r="L152" s="13"/>
      <c r="M152" s="13">
        <v>2567</v>
      </c>
      <c r="N152" s="285"/>
      <c r="O152" s="285"/>
      <c r="P152" s="285"/>
      <c r="Q152" s="289"/>
      <c r="R152" s="286"/>
      <c r="S152" s="286"/>
      <c r="T152" s="286"/>
      <c r="U152" s="286"/>
      <c r="V152" s="286"/>
      <c r="W152" s="286"/>
      <c r="X152" s="286"/>
      <c r="Y152" s="286"/>
      <c r="Z152" s="286"/>
      <c r="AA152" s="286"/>
      <c r="AB152" s="286"/>
      <c r="AC152" s="286"/>
      <c r="AD152" s="286"/>
      <c r="AE152" s="287"/>
      <c r="AF152" s="287"/>
    </row>
    <row r="153" spans="1:32" ht="15.95" customHeight="1" thickBot="1" x14ac:dyDescent="0.45">
      <c r="A153" s="184"/>
      <c r="B153" s="3"/>
      <c r="C153" s="172"/>
      <c r="D153" s="3"/>
      <c r="E153" s="173"/>
      <c r="F153" s="184"/>
      <c r="G153" s="174"/>
      <c r="H153" s="109">
        <v>100</v>
      </c>
      <c r="I153" s="174"/>
      <c r="J153" s="110"/>
      <c r="K153" s="174"/>
      <c r="L153" s="110"/>
      <c r="M153" s="174"/>
      <c r="N153" s="214"/>
      <c r="O153" s="214" t="str">
        <f>C148</f>
        <v>ตัวชี้วัดของการบรรลุผลลัพธ์ของตามภารกิจหลัก/คำรับรองของหน่วยงานฯ ตามที่ระบุไว้ (Function base, Area base)*</v>
      </c>
      <c r="P153" s="215" t="str">
        <f>ตัววัดหมวด7และคำนวณคะแนน!N6</f>
        <v/>
      </c>
      <c r="Q153" s="201"/>
      <c r="T153" s="216" t="s">
        <v>143</v>
      </c>
      <c r="U153" s="216" t="s">
        <v>144</v>
      </c>
    </row>
    <row r="154" spans="1:32" ht="15.95" customHeight="1" x14ac:dyDescent="0.4">
      <c r="A154" s="184"/>
      <c r="B154" s="184"/>
      <c r="C154" s="184"/>
      <c r="D154" s="184"/>
      <c r="E154" s="184"/>
      <c r="F154" s="184"/>
      <c r="G154" s="184"/>
      <c r="H154" s="184"/>
      <c r="I154" s="184"/>
      <c r="J154" s="184"/>
      <c r="K154" s="184"/>
      <c r="L154" s="184"/>
      <c r="M154" s="184"/>
      <c r="N154" s="214"/>
      <c r="O154" s="214"/>
      <c r="P154" s="214"/>
      <c r="Q154" s="201"/>
    </row>
    <row r="155" spans="1:32" ht="15.95" customHeight="1" thickBot="1" x14ac:dyDescent="0.45">
      <c r="A155" s="184"/>
      <c r="B155" s="184"/>
      <c r="C155" s="13" t="s">
        <v>145</v>
      </c>
      <c r="D155" s="184"/>
      <c r="E155" s="184"/>
      <c r="F155" s="184"/>
      <c r="G155" s="184"/>
      <c r="H155" s="184"/>
      <c r="I155" s="184"/>
      <c r="J155" s="184"/>
      <c r="K155" s="184"/>
      <c r="L155" s="184"/>
      <c r="M155" s="184"/>
      <c r="N155" s="214"/>
      <c r="O155" s="214"/>
      <c r="P155" s="214"/>
      <c r="Q155" s="201"/>
    </row>
    <row r="156" spans="1:32" ht="15.95" customHeight="1" x14ac:dyDescent="0.4">
      <c r="A156" s="184"/>
      <c r="B156" s="184"/>
      <c r="C156" s="370"/>
      <c r="D156" s="371"/>
      <c r="E156" s="371"/>
      <c r="F156" s="371"/>
      <c r="G156" s="371"/>
      <c r="H156" s="371"/>
      <c r="I156" s="371"/>
      <c r="J156" s="371"/>
      <c r="K156" s="371"/>
      <c r="L156" s="371"/>
      <c r="M156" s="372"/>
      <c r="N156" s="214"/>
      <c r="O156" s="214"/>
      <c r="P156" s="214"/>
      <c r="Q156" s="201"/>
    </row>
    <row r="157" spans="1:32" ht="15.95" customHeight="1" x14ac:dyDescent="0.4">
      <c r="A157" s="184"/>
      <c r="B157" s="184"/>
      <c r="C157" s="373"/>
      <c r="D157" s="374"/>
      <c r="E157" s="374"/>
      <c r="F157" s="374"/>
      <c r="G157" s="374"/>
      <c r="H157" s="374"/>
      <c r="I157" s="374"/>
      <c r="J157" s="374"/>
      <c r="K157" s="374"/>
      <c r="L157" s="374"/>
      <c r="M157" s="375"/>
      <c r="N157" s="214"/>
      <c r="O157" s="214"/>
      <c r="P157" s="214"/>
      <c r="Q157" s="201"/>
    </row>
    <row r="158" spans="1:32" ht="15.95" customHeight="1" thickBot="1" x14ac:dyDescent="0.45">
      <c r="A158" s="184"/>
      <c r="B158" s="184"/>
      <c r="C158" s="376"/>
      <c r="D158" s="377"/>
      <c r="E158" s="377"/>
      <c r="F158" s="377"/>
      <c r="G158" s="377"/>
      <c r="H158" s="377"/>
      <c r="I158" s="377"/>
      <c r="J158" s="377"/>
      <c r="K158" s="377"/>
      <c r="L158" s="377"/>
      <c r="M158" s="378"/>
      <c r="N158" s="214"/>
      <c r="O158" s="214"/>
      <c r="P158" s="214"/>
      <c r="Q158" s="201"/>
    </row>
    <row r="159" spans="1:32" ht="15.95" customHeight="1" x14ac:dyDescent="0.4">
      <c r="A159" s="184"/>
      <c r="B159" s="184"/>
      <c r="C159" s="184"/>
      <c r="D159" s="184"/>
      <c r="E159" s="184"/>
      <c r="F159" s="184"/>
      <c r="G159" s="184"/>
      <c r="H159" s="184"/>
      <c r="I159" s="184"/>
      <c r="J159" s="184"/>
      <c r="K159" s="184"/>
      <c r="L159" s="184"/>
      <c r="M159" s="184"/>
      <c r="N159" s="214"/>
      <c r="O159" s="214"/>
      <c r="P159" s="214"/>
      <c r="Q159" s="201"/>
    </row>
    <row r="160" spans="1:32" ht="15.95" customHeight="1" thickBot="1" x14ac:dyDescent="0.45">
      <c r="A160" s="184"/>
      <c r="B160" s="3"/>
      <c r="C160" s="8" t="s">
        <v>137</v>
      </c>
      <c r="D160" s="3"/>
      <c r="E160" s="184"/>
      <c r="F160" s="184"/>
      <c r="G160" s="184"/>
      <c r="H160" s="184"/>
      <c r="I160" s="184"/>
      <c r="J160" s="184"/>
      <c r="K160" s="184"/>
      <c r="L160" s="184"/>
      <c r="M160" s="184"/>
      <c r="N160" s="214"/>
      <c r="O160" s="214"/>
      <c r="P160" s="214"/>
      <c r="Q160" s="201"/>
    </row>
    <row r="161" spans="1:21" ht="32.1" customHeight="1" thickBot="1" x14ac:dyDescent="0.45">
      <c r="A161" s="184"/>
      <c r="B161" s="184"/>
      <c r="C161" s="379" t="s">
        <v>622</v>
      </c>
      <c r="D161" s="380"/>
      <c r="E161" s="380"/>
      <c r="F161" s="380"/>
      <c r="G161" s="380"/>
      <c r="H161" s="380"/>
      <c r="I161" s="380"/>
      <c r="J161" s="380"/>
      <c r="K161" s="380"/>
      <c r="L161" s="380"/>
      <c r="M161" s="381"/>
      <c r="N161" s="214"/>
      <c r="O161" s="214"/>
      <c r="P161" s="214"/>
      <c r="Q161" s="201"/>
    </row>
    <row r="162" spans="1:21" ht="15.95" customHeight="1" thickBot="1" x14ac:dyDescent="0.45">
      <c r="A162" s="184"/>
      <c r="B162" s="184"/>
      <c r="C162" s="11" t="s">
        <v>138</v>
      </c>
      <c r="D162" s="184"/>
      <c r="E162" s="184"/>
      <c r="F162" s="184"/>
      <c r="G162" s="184"/>
      <c r="H162" s="184"/>
      <c r="I162" s="184"/>
      <c r="J162" s="184"/>
      <c r="K162" s="184"/>
      <c r="L162" s="184"/>
      <c r="M162" s="184"/>
      <c r="N162" s="214"/>
      <c r="O162" s="214"/>
      <c r="P162" s="214"/>
      <c r="Q162" s="201"/>
    </row>
    <row r="163" spans="1:21" ht="15.95" customHeight="1" thickBot="1" x14ac:dyDescent="0.45">
      <c r="A163" s="184"/>
      <c r="B163" s="184"/>
      <c r="C163" s="367"/>
      <c r="D163" s="368"/>
      <c r="E163" s="368"/>
      <c r="F163" s="368"/>
      <c r="G163" s="368"/>
      <c r="H163" s="368"/>
      <c r="I163" s="368"/>
      <c r="J163" s="368"/>
      <c r="K163" s="368"/>
      <c r="L163" s="368"/>
      <c r="M163" s="369"/>
      <c r="N163" s="214"/>
      <c r="O163" s="214"/>
      <c r="P163" s="214"/>
      <c r="Q163" s="201"/>
    </row>
    <row r="164" spans="1:21" ht="15.95" customHeight="1" x14ac:dyDescent="0.4">
      <c r="A164" s="184"/>
      <c r="B164" s="3"/>
      <c r="C164" s="388" t="s">
        <v>139</v>
      </c>
      <c r="D164" s="8"/>
      <c r="E164" s="389" t="s">
        <v>140</v>
      </c>
      <c r="F164" s="11"/>
      <c r="G164" s="390" t="s">
        <v>141</v>
      </c>
      <c r="H164" s="12"/>
      <c r="I164" s="391" t="s">
        <v>142</v>
      </c>
      <c r="J164" s="391"/>
      <c r="K164" s="391"/>
      <c r="L164" s="391"/>
      <c r="M164" s="391"/>
      <c r="N164" s="214"/>
      <c r="O164" s="214"/>
      <c r="P164" s="214"/>
      <c r="Q164" s="201"/>
    </row>
    <row r="165" spans="1:21" ht="15.95" customHeight="1" thickBot="1" x14ac:dyDescent="0.45">
      <c r="A165" s="184"/>
      <c r="B165" s="3"/>
      <c r="C165" s="361"/>
      <c r="D165" s="8"/>
      <c r="E165" s="363"/>
      <c r="F165" s="11"/>
      <c r="G165" s="365"/>
      <c r="H165" s="12"/>
      <c r="I165" s="13">
        <v>2565</v>
      </c>
      <c r="J165" s="13"/>
      <c r="K165" s="13">
        <v>2566</v>
      </c>
      <c r="L165" s="13"/>
      <c r="M165" s="13">
        <v>2567</v>
      </c>
      <c r="N165" s="214"/>
      <c r="O165" s="214"/>
      <c r="P165" s="214"/>
      <c r="Q165" s="201"/>
    </row>
    <row r="166" spans="1:21" ht="15.95" customHeight="1" thickBot="1" x14ac:dyDescent="0.45">
      <c r="A166" s="184"/>
      <c r="B166" s="3"/>
      <c r="C166" s="172"/>
      <c r="D166" s="3"/>
      <c r="E166" s="173"/>
      <c r="F166" s="184"/>
      <c r="G166" s="174"/>
      <c r="H166" s="109"/>
      <c r="I166" s="174"/>
      <c r="J166" s="110"/>
      <c r="K166" s="174"/>
      <c r="L166" s="110"/>
      <c r="M166" s="174"/>
      <c r="N166" s="214"/>
      <c r="O166" s="214" t="str">
        <f>C161</f>
        <v>ตัวชี้วัดของการบรรลุผลลัพธ์ของตามภารกิจหลัก/คำรับรองของหน่วยงานฯ ตามที่ระบุไว้ (Function base, Area base)*</v>
      </c>
      <c r="P166" s="215" t="str">
        <f>ตัววัดหมวด7และคำนวณคะแนน!N7</f>
        <v/>
      </c>
      <c r="Q166" s="201"/>
      <c r="T166" s="216" t="s">
        <v>143</v>
      </c>
      <c r="U166" s="216" t="s">
        <v>144</v>
      </c>
    </row>
    <row r="167" spans="1:21" ht="15.95" customHeight="1" x14ac:dyDescent="0.4">
      <c r="A167" s="184"/>
      <c r="B167" s="184"/>
      <c r="C167" s="184"/>
      <c r="D167" s="184"/>
      <c r="E167" s="184"/>
      <c r="F167" s="184"/>
      <c r="G167" s="184"/>
      <c r="H167" s="184"/>
      <c r="I167" s="184"/>
      <c r="J167" s="184"/>
      <c r="K167" s="184"/>
      <c r="L167" s="184"/>
      <c r="M167" s="184"/>
      <c r="N167" s="214"/>
      <c r="O167" s="214"/>
      <c r="P167" s="214"/>
      <c r="Q167" s="201"/>
    </row>
    <row r="168" spans="1:21" ht="15.95" customHeight="1" thickBot="1" x14ac:dyDescent="0.45">
      <c r="A168" s="184"/>
      <c r="B168" s="184"/>
      <c r="C168" s="13" t="s">
        <v>145</v>
      </c>
      <c r="D168" s="184"/>
      <c r="E168" s="184"/>
      <c r="F168" s="184"/>
      <c r="G168" s="184"/>
      <c r="H168" s="184"/>
      <c r="I168" s="184"/>
      <c r="J168" s="184"/>
      <c r="K168" s="184"/>
      <c r="L168" s="184"/>
      <c r="M168" s="184"/>
      <c r="N168" s="214"/>
      <c r="O168" s="214"/>
      <c r="P168" s="214"/>
      <c r="Q168" s="201"/>
    </row>
    <row r="169" spans="1:21" ht="15.95" customHeight="1" x14ac:dyDescent="0.4">
      <c r="A169" s="184"/>
      <c r="B169" s="184"/>
      <c r="C169" s="370"/>
      <c r="D169" s="371"/>
      <c r="E169" s="371"/>
      <c r="F169" s="371"/>
      <c r="G169" s="371"/>
      <c r="H169" s="371"/>
      <c r="I169" s="371"/>
      <c r="J169" s="371"/>
      <c r="K169" s="371"/>
      <c r="L169" s="371"/>
      <c r="M169" s="372"/>
      <c r="N169" s="214"/>
      <c r="O169" s="214"/>
      <c r="P169" s="214"/>
      <c r="Q169" s="201"/>
    </row>
    <row r="170" spans="1:21" ht="15.95" customHeight="1" x14ac:dyDescent="0.4">
      <c r="A170" s="184"/>
      <c r="B170" s="184"/>
      <c r="C170" s="373"/>
      <c r="D170" s="374"/>
      <c r="E170" s="374"/>
      <c r="F170" s="374"/>
      <c r="G170" s="374"/>
      <c r="H170" s="374"/>
      <c r="I170" s="374"/>
      <c r="J170" s="374"/>
      <c r="K170" s="374"/>
      <c r="L170" s="374"/>
      <c r="M170" s="375"/>
      <c r="N170" s="214"/>
      <c r="O170" s="214"/>
      <c r="P170" s="214"/>
      <c r="Q170" s="201"/>
    </row>
    <row r="171" spans="1:21" ht="15.95" customHeight="1" thickBot="1" x14ac:dyDescent="0.45">
      <c r="A171" s="184"/>
      <c r="B171" s="184"/>
      <c r="C171" s="376"/>
      <c r="D171" s="377"/>
      <c r="E171" s="377"/>
      <c r="F171" s="377"/>
      <c r="G171" s="377"/>
      <c r="H171" s="377"/>
      <c r="I171" s="377"/>
      <c r="J171" s="377"/>
      <c r="K171" s="377"/>
      <c r="L171" s="377"/>
      <c r="M171" s="378"/>
      <c r="N171" s="214"/>
      <c r="O171" s="214"/>
      <c r="P171" s="214"/>
      <c r="Q171" s="201"/>
    </row>
    <row r="172" spans="1:21" ht="15.95" customHeight="1" x14ac:dyDescent="0.4">
      <c r="A172" s="184"/>
      <c r="B172" s="184"/>
      <c r="C172" s="184"/>
      <c r="D172" s="184"/>
      <c r="E172" s="184"/>
      <c r="F172" s="184"/>
      <c r="G172" s="184"/>
      <c r="H172" s="184"/>
      <c r="I172" s="184"/>
      <c r="J172" s="184"/>
      <c r="K172" s="184"/>
      <c r="L172" s="184"/>
      <c r="M172" s="184"/>
      <c r="N172" s="214"/>
      <c r="O172" s="214"/>
      <c r="P172" s="214"/>
      <c r="Q172" s="201"/>
    </row>
    <row r="173" spans="1:21" ht="15.95" customHeight="1" thickBot="1" x14ac:dyDescent="0.45">
      <c r="A173" s="184"/>
      <c r="B173" s="3"/>
      <c r="C173" s="8" t="s">
        <v>137</v>
      </c>
      <c r="D173" s="3"/>
      <c r="E173" s="184"/>
      <c r="F173" s="184"/>
      <c r="G173" s="184"/>
      <c r="H173" s="184"/>
      <c r="I173" s="184"/>
      <c r="J173" s="184"/>
      <c r="K173" s="184"/>
      <c r="L173" s="184"/>
      <c r="M173" s="184"/>
      <c r="N173" s="214"/>
      <c r="O173" s="214"/>
      <c r="P173" s="214"/>
      <c r="Q173" s="201"/>
    </row>
    <row r="174" spans="1:21" ht="32.1" customHeight="1" thickBot="1" x14ac:dyDescent="0.45">
      <c r="A174" s="184"/>
      <c r="B174" s="184"/>
      <c r="C174" s="379" t="s">
        <v>622</v>
      </c>
      <c r="D174" s="380"/>
      <c r="E174" s="380"/>
      <c r="F174" s="380"/>
      <c r="G174" s="380"/>
      <c r="H174" s="380"/>
      <c r="I174" s="380"/>
      <c r="J174" s="380"/>
      <c r="K174" s="380"/>
      <c r="L174" s="380"/>
      <c r="M174" s="381"/>
      <c r="N174" s="214"/>
      <c r="O174" s="214"/>
      <c r="P174" s="214"/>
      <c r="Q174" s="201"/>
    </row>
    <row r="175" spans="1:21" ht="15.95" customHeight="1" thickBot="1" x14ac:dyDescent="0.45">
      <c r="A175" s="184"/>
      <c r="B175" s="184"/>
      <c r="C175" s="11" t="s">
        <v>138</v>
      </c>
      <c r="D175" s="184"/>
      <c r="E175" s="184"/>
      <c r="F175" s="184"/>
      <c r="G175" s="184"/>
      <c r="H175" s="184"/>
      <c r="I175" s="184"/>
      <c r="J175" s="184"/>
      <c r="K175" s="184"/>
      <c r="L175" s="184"/>
      <c r="M175" s="184"/>
      <c r="N175" s="214"/>
      <c r="O175" s="214"/>
      <c r="P175" s="214"/>
      <c r="Q175" s="201"/>
    </row>
    <row r="176" spans="1:21" ht="15.95" customHeight="1" thickBot="1" x14ac:dyDescent="0.45">
      <c r="A176" s="184"/>
      <c r="B176" s="184"/>
      <c r="C176" s="367"/>
      <c r="D176" s="368"/>
      <c r="E176" s="368"/>
      <c r="F176" s="368"/>
      <c r="G176" s="368"/>
      <c r="H176" s="368"/>
      <c r="I176" s="368"/>
      <c r="J176" s="368"/>
      <c r="K176" s="368"/>
      <c r="L176" s="368"/>
      <c r="M176" s="369"/>
      <c r="N176" s="214"/>
      <c r="O176" s="214"/>
      <c r="P176" s="214"/>
      <c r="Q176" s="201"/>
    </row>
    <row r="177" spans="1:21" ht="15.95" customHeight="1" x14ac:dyDescent="0.4">
      <c r="A177" s="184"/>
      <c r="B177" s="3"/>
      <c r="C177" s="388" t="s">
        <v>139</v>
      </c>
      <c r="D177" s="8"/>
      <c r="E177" s="389" t="s">
        <v>140</v>
      </c>
      <c r="F177" s="11"/>
      <c r="G177" s="390" t="s">
        <v>141</v>
      </c>
      <c r="H177" s="12"/>
      <c r="I177" s="391" t="s">
        <v>142</v>
      </c>
      <c r="J177" s="391"/>
      <c r="K177" s="391"/>
      <c r="L177" s="391"/>
      <c r="M177" s="391"/>
      <c r="N177" s="214"/>
      <c r="O177" s="214"/>
      <c r="P177" s="214"/>
      <c r="Q177" s="201"/>
    </row>
    <row r="178" spans="1:21" ht="15.95" customHeight="1" thickBot="1" x14ac:dyDescent="0.45">
      <c r="A178" s="184"/>
      <c r="B178" s="3"/>
      <c r="C178" s="361"/>
      <c r="D178" s="8"/>
      <c r="E178" s="363"/>
      <c r="F178" s="11"/>
      <c r="G178" s="365"/>
      <c r="H178" s="12"/>
      <c r="I178" s="13">
        <v>2565</v>
      </c>
      <c r="J178" s="13"/>
      <c r="K178" s="13">
        <v>2566</v>
      </c>
      <c r="L178" s="13"/>
      <c r="M178" s="13">
        <v>2567</v>
      </c>
      <c r="N178" s="214"/>
      <c r="O178" s="214"/>
      <c r="P178" s="214"/>
      <c r="Q178" s="201"/>
    </row>
    <row r="179" spans="1:21" ht="15.95" customHeight="1" thickBot="1" x14ac:dyDescent="0.45">
      <c r="A179" s="184"/>
      <c r="B179" s="3"/>
      <c r="C179" s="172"/>
      <c r="D179" s="3"/>
      <c r="E179" s="173"/>
      <c r="F179" s="184"/>
      <c r="G179" s="174"/>
      <c r="H179" s="109"/>
      <c r="I179" s="174"/>
      <c r="J179" s="110"/>
      <c r="K179" s="174"/>
      <c r="L179" s="110"/>
      <c r="M179" s="174"/>
      <c r="N179" s="214"/>
      <c r="O179" s="214" t="str">
        <f>C174</f>
        <v>ตัวชี้วัดของการบรรลุผลลัพธ์ของตามภารกิจหลัก/คำรับรองของหน่วยงานฯ ตามที่ระบุไว้ (Function base, Area base)*</v>
      </c>
      <c r="P179" s="215" t="str">
        <f>ตัววัดหมวด7และคำนวณคะแนน!N8</f>
        <v/>
      </c>
      <c r="Q179" s="201"/>
      <c r="T179" s="216" t="s">
        <v>143</v>
      </c>
      <c r="U179" s="216" t="s">
        <v>144</v>
      </c>
    </row>
    <row r="180" spans="1:21" ht="15.95" customHeight="1" x14ac:dyDescent="0.4">
      <c r="A180" s="184"/>
      <c r="B180" s="184"/>
      <c r="C180" s="184"/>
      <c r="D180" s="184"/>
      <c r="E180" s="184"/>
      <c r="F180" s="184"/>
      <c r="G180" s="184"/>
      <c r="H180" s="184"/>
      <c r="I180" s="184"/>
      <c r="J180" s="184"/>
      <c r="K180" s="184"/>
      <c r="L180" s="184"/>
      <c r="M180" s="184"/>
      <c r="N180" s="214"/>
      <c r="O180" s="214"/>
      <c r="P180" s="214"/>
      <c r="Q180" s="201"/>
    </row>
    <row r="181" spans="1:21" ht="15.95" customHeight="1" thickBot="1" x14ac:dyDescent="0.45">
      <c r="A181" s="184"/>
      <c r="B181" s="184"/>
      <c r="C181" s="13" t="s">
        <v>145</v>
      </c>
      <c r="D181" s="184"/>
      <c r="E181" s="184"/>
      <c r="F181" s="184"/>
      <c r="G181" s="184"/>
      <c r="H181" s="184"/>
      <c r="I181" s="184"/>
      <c r="J181" s="184"/>
      <c r="K181" s="184"/>
      <c r="L181" s="184"/>
      <c r="M181" s="184"/>
      <c r="N181" s="214"/>
      <c r="O181" s="214"/>
      <c r="P181" s="214"/>
      <c r="Q181" s="201"/>
    </row>
    <row r="182" spans="1:21" ht="15.95" customHeight="1" x14ac:dyDescent="0.4">
      <c r="A182" s="184"/>
      <c r="B182" s="184"/>
      <c r="C182" s="370"/>
      <c r="D182" s="371"/>
      <c r="E182" s="371"/>
      <c r="F182" s="371"/>
      <c r="G182" s="371"/>
      <c r="H182" s="371"/>
      <c r="I182" s="371"/>
      <c r="J182" s="371"/>
      <c r="K182" s="371"/>
      <c r="L182" s="371"/>
      <c r="M182" s="372"/>
      <c r="N182" s="214"/>
      <c r="O182" s="214"/>
      <c r="P182" s="214"/>
      <c r="Q182" s="201"/>
    </row>
    <row r="183" spans="1:21" ht="15.95" customHeight="1" x14ac:dyDescent="0.4">
      <c r="A183" s="184"/>
      <c r="B183" s="184"/>
      <c r="C183" s="373"/>
      <c r="D183" s="374"/>
      <c r="E183" s="374"/>
      <c r="F183" s="374"/>
      <c r="G183" s="374"/>
      <c r="H183" s="374"/>
      <c r="I183" s="374"/>
      <c r="J183" s="374"/>
      <c r="K183" s="374"/>
      <c r="L183" s="374"/>
      <c r="M183" s="375"/>
      <c r="N183" s="214"/>
      <c r="O183" s="214"/>
      <c r="P183" s="214"/>
      <c r="Q183" s="201"/>
    </row>
    <row r="184" spans="1:21" ht="15.95" customHeight="1" thickBot="1" x14ac:dyDescent="0.45">
      <c r="A184" s="184"/>
      <c r="B184" s="184"/>
      <c r="C184" s="376"/>
      <c r="D184" s="377"/>
      <c r="E184" s="377"/>
      <c r="F184" s="377"/>
      <c r="G184" s="377"/>
      <c r="H184" s="377"/>
      <c r="I184" s="377"/>
      <c r="J184" s="377"/>
      <c r="K184" s="377"/>
      <c r="L184" s="377"/>
      <c r="M184" s="378"/>
      <c r="N184" s="214"/>
      <c r="O184" s="214"/>
      <c r="P184" s="214"/>
      <c r="Q184" s="201"/>
    </row>
    <row r="185" spans="1:21" ht="15.95" customHeight="1" x14ac:dyDescent="0.4">
      <c r="A185" s="184"/>
      <c r="B185" s="184"/>
      <c r="C185" s="184"/>
      <c r="D185" s="184"/>
      <c r="E185" s="184"/>
      <c r="F185" s="184"/>
      <c r="G185" s="184"/>
      <c r="H185" s="184"/>
      <c r="I185" s="184"/>
      <c r="J185" s="184"/>
      <c r="K185" s="184"/>
      <c r="L185" s="184"/>
      <c r="M185" s="184"/>
      <c r="N185" s="214"/>
      <c r="O185" s="214"/>
      <c r="P185" s="214"/>
      <c r="Q185" s="201"/>
    </row>
    <row r="186" spans="1:21" ht="15.95" customHeight="1" x14ac:dyDescent="0.4">
      <c r="A186" s="184"/>
      <c r="B186" s="3" t="s">
        <v>146</v>
      </c>
      <c r="C186" s="184"/>
      <c r="D186" s="3"/>
      <c r="E186" s="184"/>
      <c r="F186" s="184"/>
      <c r="G186" s="184"/>
      <c r="H186" s="184"/>
      <c r="I186" s="184"/>
      <c r="J186" s="184"/>
      <c r="K186" s="184"/>
      <c r="L186" s="184"/>
      <c r="M186" s="184"/>
      <c r="N186" s="214"/>
      <c r="O186" s="214"/>
      <c r="P186" s="214"/>
      <c r="Q186" s="201"/>
    </row>
    <row r="187" spans="1:21" ht="8.1" customHeight="1" x14ac:dyDescent="0.4">
      <c r="A187" s="184"/>
      <c r="B187" s="184"/>
      <c r="C187" s="184"/>
      <c r="D187" s="184"/>
      <c r="E187" s="184"/>
      <c r="F187" s="184"/>
      <c r="G187" s="184"/>
      <c r="H187" s="184"/>
      <c r="I187" s="184"/>
      <c r="J187" s="184"/>
      <c r="K187" s="184"/>
      <c r="L187" s="184"/>
      <c r="M187" s="184"/>
      <c r="N187" s="214"/>
      <c r="O187" s="214"/>
      <c r="P187" s="214"/>
      <c r="Q187" s="201"/>
    </row>
    <row r="188" spans="1:21" ht="15.95" customHeight="1" thickBot="1" x14ac:dyDescent="0.45">
      <c r="A188" s="184"/>
      <c r="B188" s="3"/>
      <c r="C188" s="8" t="s">
        <v>137</v>
      </c>
      <c r="D188" s="3"/>
      <c r="E188" s="184"/>
      <c r="F188" s="184"/>
      <c r="G188" s="184"/>
      <c r="H188" s="184"/>
      <c r="I188" s="184"/>
      <c r="J188" s="184"/>
      <c r="K188" s="184"/>
      <c r="L188" s="184"/>
      <c r="M188" s="184"/>
      <c r="N188" s="214"/>
      <c r="O188" s="214"/>
      <c r="P188" s="214"/>
      <c r="Q188" s="201"/>
    </row>
    <row r="189" spans="1:21" ht="15.95" customHeight="1" thickBot="1" x14ac:dyDescent="0.45">
      <c r="A189" s="184"/>
      <c r="B189" s="184"/>
      <c r="C189" s="357" t="s">
        <v>147</v>
      </c>
      <c r="D189" s="358"/>
      <c r="E189" s="358"/>
      <c r="F189" s="358"/>
      <c r="G189" s="358"/>
      <c r="H189" s="358"/>
      <c r="I189" s="358"/>
      <c r="J189" s="358"/>
      <c r="K189" s="358"/>
      <c r="L189" s="358"/>
      <c r="M189" s="359"/>
      <c r="N189" s="214"/>
      <c r="O189" s="214"/>
      <c r="P189" s="214"/>
      <c r="Q189" s="201"/>
    </row>
    <row r="190" spans="1:21" ht="15.95" customHeight="1" thickBot="1" x14ac:dyDescent="0.45">
      <c r="A190" s="184"/>
      <c r="B190" s="184"/>
      <c r="C190" s="11" t="s">
        <v>138</v>
      </c>
      <c r="D190" s="184"/>
      <c r="E190" s="184"/>
      <c r="F190" s="184"/>
      <c r="G190" s="184"/>
      <c r="H190" s="184"/>
      <c r="I190" s="184"/>
      <c r="J190" s="184"/>
      <c r="K190" s="184"/>
      <c r="L190" s="184"/>
      <c r="M190" s="184"/>
      <c r="N190" s="214"/>
      <c r="O190" s="214"/>
      <c r="P190" s="214"/>
      <c r="Q190" s="201"/>
    </row>
    <row r="191" spans="1:21" ht="15.95" customHeight="1" thickBot="1" x14ac:dyDescent="0.45">
      <c r="A191" s="184"/>
      <c r="B191" s="184"/>
      <c r="C191" s="367"/>
      <c r="D191" s="368"/>
      <c r="E191" s="368"/>
      <c r="F191" s="368"/>
      <c r="G191" s="368"/>
      <c r="H191" s="368"/>
      <c r="I191" s="368"/>
      <c r="J191" s="368"/>
      <c r="K191" s="368"/>
      <c r="L191" s="368"/>
      <c r="M191" s="369"/>
      <c r="N191" s="214"/>
      <c r="O191" s="214"/>
      <c r="P191" s="214"/>
      <c r="Q191" s="201"/>
    </row>
    <row r="192" spans="1:21" ht="15.95" customHeight="1" x14ac:dyDescent="0.4">
      <c r="A192" s="184"/>
      <c r="B192" s="3"/>
      <c r="C192" s="360" t="s">
        <v>139</v>
      </c>
      <c r="D192" s="8"/>
      <c r="E192" s="362" t="s">
        <v>140</v>
      </c>
      <c r="F192" s="11"/>
      <c r="G192" s="364" t="s">
        <v>141</v>
      </c>
      <c r="H192" s="10"/>
      <c r="I192" s="366" t="s">
        <v>142</v>
      </c>
      <c r="J192" s="366"/>
      <c r="K192" s="366"/>
      <c r="L192" s="366"/>
      <c r="M192" s="366"/>
      <c r="N192" s="214"/>
      <c r="O192" s="214"/>
      <c r="P192" s="214"/>
      <c r="Q192" s="201"/>
    </row>
    <row r="193" spans="1:21" ht="15.95" customHeight="1" thickBot="1" x14ac:dyDescent="0.45">
      <c r="A193" s="184"/>
      <c r="B193" s="3"/>
      <c r="C193" s="361"/>
      <c r="D193" s="8"/>
      <c r="E193" s="363"/>
      <c r="F193" s="11"/>
      <c r="G193" s="365"/>
      <c r="H193" s="12"/>
      <c r="I193" s="13">
        <v>2565</v>
      </c>
      <c r="J193" s="13"/>
      <c r="K193" s="13">
        <v>2566</v>
      </c>
      <c r="L193" s="13"/>
      <c r="M193" s="13">
        <v>2567</v>
      </c>
      <c r="N193" s="214"/>
      <c r="O193" s="214"/>
      <c r="P193" s="214"/>
      <c r="Q193" s="201"/>
    </row>
    <row r="194" spans="1:21" ht="15.95" customHeight="1" thickBot="1" x14ac:dyDescent="0.45">
      <c r="A194" s="184"/>
      <c r="B194" s="3"/>
      <c r="C194" s="172"/>
      <c r="D194" s="3"/>
      <c r="E194" s="173"/>
      <c r="F194" s="184"/>
      <c r="G194" s="174"/>
      <c r="H194" s="109"/>
      <c r="I194" s="174"/>
      <c r="J194" s="110"/>
      <c r="K194" s="174"/>
      <c r="L194" s="110"/>
      <c r="M194" s="174"/>
      <c r="N194" s="214"/>
      <c r="O194" s="214" t="str">
        <f>C189</f>
        <v>ตัวชี้วัดของการบรรลุผลการปรับปรุงการดำเนินการตามกฎหมาย</v>
      </c>
      <c r="P194" s="215" t="str">
        <f>ตัววัดหมวด7และคำนวณคะแนน!N11</f>
        <v/>
      </c>
      <c r="Q194" s="201"/>
      <c r="T194" s="216" t="s">
        <v>143</v>
      </c>
      <c r="U194" s="216" t="s">
        <v>144</v>
      </c>
    </row>
    <row r="195" spans="1:21" ht="15.95" customHeight="1" x14ac:dyDescent="0.4">
      <c r="A195" s="184"/>
      <c r="B195" s="184"/>
      <c r="C195" s="184"/>
      <c r="D195" s="184"/>
      <c r="E195" s="184"/>
      <c r="F195" s="184"/>
      <c r="G195" s="184"/>
      <c r="H195" s="184"/>
      <c r="I195" s="184"/>
      <c r="J195" s="184"/>
      <c r="K195" s="184"/>
      <c r="L195" s="184"/>
      <c r="M195" s="184"/>
      <c r="N195" s="214"/>
      <c r="O195" s="214"/>
      <c r="P195" s="214"/>
      <c r="Q195" s="201"/>
    </row>
    <row r="196" spans="1:21" ht="15.95" customHeight="1" thickBot="1" x14ac:dyDescent="0.45">
      <c r="A196" s="184"/>
      <c r="B196" s="184"/>
      <c r="C196" s="13" t="s">
        <v>145</v>
      </c>
      <c r="D196" s="184"/>
      <c r="E196" s="184"/>
      <c r="F196" s="184"/>
      <c r="G196" s="184"/>
      <c r="H196" s="184"/>
      <c r="I196" s="184"/>
      <c r="J196" s="184"/>
      <c r="K196" s="184"/>
      <c r="L196" s="184"/>
      <c r="M196" s="184"/>
      <c r="N196" s="214"/>
      <c r="O196" s="214"/>
      <c r="P196" s="214"/>
      <c r="Q196" s="201"/>
    </row>
    <row r="197" spans="1:21" ht="15.95" customHeight="1" x14ac:dyDescent="0.4">
      <c r="A197" s="184"/>
      <c r="B197" s="184"/>
      <c r="C197" s="370"/>
      <c r="D197" s="371"/>
      <c r="E197" s="371"/>
      <c r="F197" s="371"/>
      <c r="G197" s="371"/>
      <c r="H197" s="371"/>
      <c r="I197" s="371"/>
      <c r="J197" s="371"/>
      <c r="K197" s="371"/>
      <c r="L197" s="371"/>
      <c r="M197" s="372"/>
      <c r="N197" s="214"/>
      <c r="O197" s="214"/>
      <c r="P197" s="214"/>
      <c r="Q197" s="201"/>
    </row>
    <row r="198" spans="1:21" ht="15.95" customHeight="1" x14ac:dyDescent="0.4">
      <c r="A198" s="184"/>
      <c r="B198" s="184"/>
      <c r="C198" s="373"/>
      <c r="D198" s="374"/>
      <c r="E198" s="374"/>
      <c r="F198" s="374"/>
      <c r="G198" s="374"/>
      <c r="H198" s="374"/>
      <c r="I198" s="374"/>
      <c r="J198" s="374"/>
      <c r="K198" s="374"/>
      <c r="L198" s="374"/>
      <c r="M198" s="375"/>
      <c r="N198" s="214"/>
      <c r="O198" s="214"/>
      <c r="P198" s="214"/>
      <c r="Q198" s="201"/>
    </row>
    <row r="199" spans="1:21" ht="15.95" customHeight="1" thickBot="1" x14ac:dyDescent="0.45">
      <c r="A199" s="184"/>
      <c r="B199" s="184"/>
      <c r="C199" s="376"/>
      <c r="D199" s="377"/>
      <c r="E199" s="377"/>
      <c r="F199" s="377"/>
      <c r="G199" s="377"/>
      <c r="H199" s="377"/>
      <c r="I199" s="377"/>
      <c r="J199" s="377"/>
      <c r="K199" s="377"/>
      <c r="L199" s="377"/>
      <c r="M199" s="378"/>
      <c r="N199" s="214"/>
      <c r="O199" s="214"/>
      <c r="P199" s="214"/>
      <c r="Q199" s="201"/>
    </row>
    <row r="200" spans="1:21" ht="15.95" customHeight="1" x14ac:dyDescent="0.4">
      <c r="A200" s="184"/>
      <c r="B200" s="184"/>
      <c r="C200" s="184"/>
      <c r="D200" s="184"/>
      <c r="E200" s="184"/>
      <c r="F200" s="184"/>
      <c r="G200" s="184"/>
      <c r="H200" s="184"/>
      <c r="I200" s="184"/>
      <c r="J200" s="184"/>
      <c r="K200" s="184"/>
      <c r="L200" s="184"/>
      <c r="M200" s="184"/>
      <c r="N200" s="214"/>
      <c r="O200" s="214"/>
      <c r="P200" s="214"/>
      <c r="Q200" s="201"/>
    </row>
    <row r="201" spans="1:21" ht="15.95" customHeight="1" thickBot="1" x14ac:dyDescent="0.45">
      <c r="A201" s="184"/>
      <c r="B201" s="3"/>
      <c r="C201" s="8" t="s">
        <v>137</v>
      </c>
      <c r="D201" s="3"/>
      <c r="E201" s="184"/>
      <c r="F201" s="184"/>
      <c r="G201" s="184"/>
      <c r="H201" s="184"/>
      <c r="I201" s="184"/>
      <c r="J201" s="184"/>
      <c r="K201" s="184"/>
      <c r="L201" s="184"/>
      <c r="M201" s="184"/>
      <c r="N201" s="214"/>
      <c r="O201" s="214"/>
      <c r="P201" s="214"/>
      <c r="Q201" s="201"/>
    </row>
    <row r="202" spans="1:21" ht="15.95" customHeight="1" thickBot="1" x14ac:dyDescent="0.45">
      <c r="A202" s="184"/>
      <c r="B202" s="184"/>
      <c r="C202" s="357" t="s">
        <v>147</v>
      </c>
      <c r="D202" s="358"/>
      <c r="E202" s="358"/>
      <c r="F202" s="358"/>
      <c r="G202" s="358"/>
      <c r="H202" s="358"/>
      <c r="I202" s="358"/>
      <c r="J202" s="358"/>
      <c r="K202" s="358"/>
      <c r="L202" s="358"/>
      <c r="M202" s="359"/>
      <c r="N202" s="214"/>
      <c r="O202" s="214"/>
      <c r="P202" s="214"/>
      <c r="Q202" s="201"/>
    </row>
    <row r="203" spans="1:21" ht="15.95" customHeight="1" thickBot="1" x14ac:dyDescent="0.45">
      <c r="A203" s="184"/>
      <c r="B203" s="184"/>
      <c r="C203" s="11" t="s">
        <v>138</v>
      </c>
      <c r="D203" s="184"/>
      <c r="E203" s="184"/>
      <c r="F203" s="184"/>
      <c r="G203" s="184"/>
      <c r="H203" s="184"/>
      <c r="I203" s="184"/>
      <c r="J203" s="184"/>
      <c r="K203" s="184"/>
      <c r="L203" s="184"/>
      <c r="M203" s="184"/>
      <c r="N203" s="214"/>
      <c r="O203" s="214"/>
      <c r="P203" s="214"/>
      <c r="Q203" s="201"/>
    </row>
    <row r="204" spans="1:21" ht="15.95" customHeight="1" thickBot="1" x14ac:dyDescent="0.45">
      <c r="A204" s="184"/>
      <c r="B204" s="184"/>
      <c r="C204" s="367"/>
      <c r="D204" s="368"/>
      <c r="E204" s="368"/>
      <c r="F204" s="368"/>
      <c r="G204" s="368"/>
      <c r="H204" s="368"/>
      <c r="I204" s="368"/>
      <c r="J204" s="368"/>
      <c r="K204" s="368"/>
      <c r="L204" s="368"/>
      <c r="M204" s="369"/>
      <c r="N204" s="214"/>
      <c r="O204" s="214"/>
      <c r="P204" s="214"/>
      <c r="Q204" s="201"/>
    </row>
    <row r="205" spans="1:21" ht="15.95" customHeight="1" x14ac:dyDescent="0.4">
      <c r="A205" s="184"/>
      <c r="B205" s="3"/>
      <c r="C205" s="360" t="s">
        <v>139</v>
      </c>
      <c r="D205" s="8"/>
      <c r="E205" s="362" t="s">
        <v>140</v>
      </c>
      <c r="F205" s="11"/>
      <c r="G205" s="364" t="s">
        <v>141</v>
      </c>
      <c r="H205" s="10"/>
      <c r="I205" s="366" t="s">
        <v>142</v>
      </c>
      <c r="J205" s="366"/>
      <c r="K205" s="366"/>
      <c r="L205" s="366"/>
      <c r="M205" s="366"/>
      <c r="N205" s="214"/>
      <c r="O205" s="214"/>
      <c r="P205" s="214"/>
      <c r="Q205" s="201"/>
    </row>
    <row r="206" spans="1:21" ht="15.95" customHeight="1" thickBot="1" x14ac:dyDescent="0.45">
      <c r="A206" s="184"/>
      <c r="B206" s="3"/>
      <c r="C206" s="361"/>
      <c r="D206" s="8"/>
      <c r="E206" s="363"/>
      <c r="F206" s="11"/>
      <c r="G206" s="365"/>
      <c r="H206" s="12"/>
      <c r="I206" s="13">
        <v>2565</v>
      </c>
      <c r="J206" s="13"/>
      <c r="K206" s="13">
        <v>2566</v>
      </c>
      <c r="L206" s="13"/>
      <c r="M206" s="13">
        <v>2567</v>
      </c>
      <c r="N206" s="214"/>
      <c r="O206" s="214"/>
      <c r="P206" s="214"/>
      <c r="Q206" s="201"/>
    </row>
    <row r="207" spans="1:21" ht="15.95" customHeight="1" thickBot="1" x14ac:dyDescent="0.45">
      <c r="A207" s="184"/>
      <c r="B207" s="3"/>
      <c r="C207" s="172"/>
      <c r="D207" s="3"/>
      <c r="E207" s="173"/>
      <c r="F207" s="184"/>
      <c r="G207" s="174"/>
      <c r="H207" s="109"/>
      <c r="I207" s="174"/>
      <c r="J207" s="110"/>
      <c r="K207" s="174"/>
      <c r="L207" s="110"/>
      <c r="M207" s="174"/>
      <c r="N207" s="214"/>
      <c r="O207" s="214" t="str">
        <f>C202</f>
        <v>ตัวชี้วัดของการบรรลุผลการปรับปรุงการดำเนินการตามกฎหมาย</v>
      </c>
      <c r="P207" s="215" t="str">
        <f>ตัววัดหมวด7และคำนวณคะแนน!N12</f>
        <v/>
      </c>
      <c r="Q207" s="201"/>
      <c r="T207" s="216" t="s">
        <v>143</v>
      </c>
      <c r="U207" s="216" t="s">
        <v>144</v>
      </c>
    </row>
    <row r="208" spans="1:21" ht="15.95" customHeight="1" x14ac:dyDescent="0.4">
      <c r="A208" s="184"/>
      <c r="B208" s="184"/>
      <c r="C208" s="184"/>
      <c r="D208" s="184"/>
      <c r="E208" s="184"/>
      <c r="F208" s="184"/>
      <c r="G208" s="184"/>
      <c r="H208" s="184"/>
      <c r="I208" s="184"/>
      <c r="J208" s="184"/>
      <c r="K208" s="184"/>
      <c r="L208" s="184"/>
      <c r="M208" s="184"/>
      <c r="N208" s="214"/>
      <c r="O208" s="214"/>
      <c r="P208" s="214"/>
      <c r="Q208" s="201"/>
    </row>
    <row r="209" spans="1:21" ht="15.95" customHeight="1" thickBot="1" x14ac:dyDescent="0.45">
      <c r="A209" s="184"/>
      <c r="B209" s="184"/>
      <c r="C209" s="13" t="s">
        <v>145</v>
      </c>
      <c r="D209" s="184"/>
      <c r="E209" s="184"/>
      <c r="F209" s="184"/>
      <c r="G209" s="184"/>
      <c r="H209" s="184"/>
      <c r="I209" s="184"/>
      <c r="J209" s="184"/>
      <c r="K209" s="184"/>
      <c r="L209" s="184"/>
      <c r="M209" s="184"/>
      <c r="N209" s="214"/>
      <c r="O209" s="214"/>
      <c r="P209" s="214"/>
      <c r="Q209" s="201"/>
    </row>
    <row r="210" spans="1:21" ht="15.95" customHeight="1" x14ac:dyDescent="0.4">
      <c r="A210" s="184"/>
      <c r="B210" s="184"/>
      <c r="C210" s="370"/>
      <c r="D210" s="371"/>
      <c r="E210" s="371"/>
      <c r="F210" s="371"/>
      <c r="G210" s="371"/>
      <c r="H210" s="371"/>
      <c r="I210" s="371"/>
      <c r="J210" s="371"/>
      <c r="K210" s="371"/>
      <c r="L210" s="371"/>
      <c r="M210" s="372"/>
      <c r="N210" s="214"/>
      <c r="O210" s="214"/>
      <c r="P210" s="214"/>
      <c r="Q210" s="201"/>
    </row>
    <row r="211" spans="1:21" ht="15.95" customHeight="1" x14ac:dyDescent="0.4">
      <c r="A211" s="184"/>
      <c r="B211" s="184"/>
      <c r="C211" s="373"/>
      <c r="D211" s="374"/>
      <c r="E211" s="374"/>
      <c r="F211" s="374"/>
      <c r="G211" s="374"/>
      <c r="H211" s="374"/>
      <c r="I211" s="374"/>
      <c r="J211" s="374"/>
      <c r="K211" s="374"/>
      <c r="L211" s="374"/>
      <c r="M211" s="375"/>
      <c r="N211" s="214"/>
      <c r="O211" s="214"/>
      <c r="P211" s="214"/>
      <c r="Q211" s="201"/>
    </row>
    <row r="212" spans="1:21" ht="15.95" customHeight="1" thickBot="1" x14ac:dyDescent="0.45">
      <c r="A212" s="184"/>
      <c r="B212" s="184"/>
      <c r="C212" s="376"/>
      <c r="D212" s="377"/>
      <c r="E212" s="377"/>
      <c r="F212" s="377"/>
      <c r="G212" s="377"/>
      <c r="H212" s="377"/>
      <c r="I212" s="377"/>
      <c r="J212" s="377"/>
      <c r="K212" s="377"/>
      <c r="L212" s="377"/>
      <c r="M212" s="378"/>
      <c r="N212" s="214"/>
      <c r="O212" s="214"/>
      <c r="P212" s="214"/>
      <c r="Q212" s="201"/>
    </row>
    <row r="213" spans="1:21" ht="15.95" customHeight="1" x14ac:dyDescent="0.4">
      <c r="A213" s="184"/>
      <c r="B213" s="184"/>
      <c r="C213" s="184"/>
      <c r="D213" s="184"/>
      <c r="E213" s="184"/>
      <c r="F213" s="184"/>
      <c r="G213" s="184"/>
      <c r="H213" s="184"/>
      <c r="I213" s="184"/>
      <c r="J213" s="184"/>
      <c r="K213" s="184"/>
      <c r="L213" s="184"/>
      <c r="M213" s="184"/>
      <c r="N213" s="214"/>
      <c r="O213" s="214"/>
      <c r="P213" s="214"/>
      <c r="Q213" s="201"/>
    </row>
    <row r="214" spans="1:21" ht="15.95" customHeight="1" x14ac:dyDescent="0.4">
      <c r="A214" s="184"/>
      <c r="B214" s="3" t="s">
        <v>148</v>
      </c>
      <c r="C214" s="184"/>
      <c r="D214" s="3"/>
      <c r="E214" s="184"/>
      <c r="F214" s="184"/>
      <c r="G214" s="184"/>
      <c r="H214" s="184"/>
      <c r="I214" s="184"/>
      <c r="J214" s="184"/>
      <c r="K214" s="184"/>
      <c r="L214" s="184"/>
      <c r="M214" s="184"/>
      <c r="N214" s="214"/>
      <c r="O214" s="214"/>
      <c r="P214" s="214"/>
      <c r="Q214" s="201"/>
    </row>
    <row r="215" spans="1:21" ht="8.1" customHeight="1" x14ac:dyDescent="0.4">
      <c r="A215" s="184"/>
      <c r="B215" s="184"/>
      <c r="C215" s="184"/>
      <c r="D215" s="184"/>
      <c r="E215" s="184"/>
      <c r="F215" s="184"/>
      <c r="G215" s="184"/>
      <c r="H215" s="184"/>
      <c r="I215" s="184"/>
      <c r="J215" s="184"/>
      <c r="K215" s="184"/>
      <c r="L215" s="184"/>
      <c r="M215" s="184"/>
      <c r="N215" s="214"/>
      <c r="O215" s="214"/>
      <c r="P215" s="214"/>
      <c r="Q215" s="201"/>
    </row>
    <row r="216" spans="1:21" ht="15.75" customHeight="1" thickBot="1" x14ac:dyDescent="0.45">
      <c r="A216" s="184"/>
      <c r="B216" s="3"/>
      <c r="C216" s="8" t="s">
        <v>137</v>
      </c>
      <c r="D216" s="3"/>
      <c r="E216" s="184"/>
      <c r="F216" s="184"/>
      <c r="G216" s="184"/>
      <c r="H216" s="184"/>
      <c r="I216" s="184"/>
      <c r="J216" s="184"/>
      <c r="K216" s="184"/>
      <c r="L216" s="184"/>
      <c r="M216" s="184"/>
      <c r="N216" s="214"/>
      <c r="O216" s="214"/>
      <c r="P216" s="214"/>
      <c r="Q216" s="201"/>
    </row>
    <row r="217" spans="1:21" ht="32.1" customHeight="1" thickBot="1" x14ac:dyDescent="0.45">
      <c r="A217" s="184"/>
      <c r="B217" s="184"/>
      <c r="C217" s="357" t="s">
        <v>149</v>
      </c>
      <c r="D217" s="358"/>
      <c r="E217" s="358"/>
      <c r="F217" s="358"/>
      <c r="G217" s="358"/>
      <c r="H217" s="358"/>
      <c r="I217" s="358"/>
      <c r="J217" s="358"/>
      <c r="K217" s="358"/>
      <c r="L217" s="358"/>
      <c r="M217" s="359"/>
      <c r="N217" s="214"/>
      <c r="O217" s="214"/>
      <c r="P217" s="214"/>
      <c r="Q217" s="201"/>
    </row>
    <row r="218" spans="1:21" ht="15.95" customHeight="1" thickBot="1" x14ac:dyDescent="0.45">
      <c r="A218" s="184"/>
      <c r="B218" s="184"/>
      <c r="C218" s="11" t="s">
        <v>138</v>
      </c>
      <c r="D218" s="184"/>
      <c r="E218" s="184"/>
      <c r="F218" s="184"/>
      <c r="G218" s="184"/>
      <c r="H218" s="184"/>
      <c r="I218" s="184"/>
      <c r="J218" s="184"/>
      <c r="K218" s="184"/>
      <c r="L218" s="184"/>
      <c r="M218" s="184"/>
      <c r="N218" s="214"/>
      <c r="O218" s="214"/>
      <c r="P218" s="214"/>
      <c r="Q218" s="201"/>
    </row>
    <row r="219" spans="1:21" ht="15.95" customHeight="1" thickBot="1" x14ac:dyDescent="0.45">
      <c r="A219" s="184"/>
      <c r="B219" s="184"/>
      <c r="C219" s="367"/>
      <c r="D219" s="368"/>
      <c r="E219" s="368"/>
      <c r="F219" s="368"/>
      <c r="G219" s="368"/>
      <c r="H219" s="368"/>
      <c r="I219" s="368"/>
      <c r="J219" s="368"/>
      <c r="K219" s="368"/>
      <c r="L219" s="368"/>
      <c r="M219" s="369"/>
      <c r="N219" s="214"/>
      <c r="O219" s="214"/>
      <c r="P219" s="214"/>
      <c r="Q219" s="201"/>
    </row>
    <row r="220" spans="1:21" ht="15.95" customHeight="1" x14ac:dyDescent="0.4">
      <c r="A220" s="184"/>
      <c r="B220" s="3"/>
      <c r="C220" s="360" t="s">
        <v>139</v>
      </c>
      <c r="D220" s="8"/>
      <c r="E220" s="362" t="s">
        <v>140</v>
      </c>
      <c r="F220" s="11"/>
      <c r="G220" s="364" t="s">
        <v>141</v>
      </c>
      <c r="H220" s="10"/>
      <c r="I220" s="366" t="s">
        <v>142</v>
      </c>
      <c r="J220" s="366"/>
      <c r="K220" s="366"/>
      <c r="L220" s="366"/>
      <c r="M220" s="366"/>
      <c r="N220" s="214"/>
      <c r="O220" s="214"/>
      <c r="P220" s="214"/>
      <c r="Q220" s="201"/>
    </row>
    <row r="221" spans="1:21" ht="15.95" customHeight="1" thickBot="1" x14ac:dyDescent="0.45">
      <c r="A221" s="184"/>
      <c r="B221" s="3"/>
      <c r="C221" s="361"/>
      <c r="D221" s="8"/>
      <c r="E221" s="363"/>
      <c r="F221" s="11"/>
      <c r="G221" s="365"/>
      <c r="H221" s="12"/>
      <c r="I221" s="13">
        <v>2565</v>
      </c>
      <c r="J221" s="13"/>
      <c r="K221" s="13">
        <v>2566</v>
      </c>
      <c r="L221" s="13"/>
      <c r="M221" s="13">
        <v>2567</v>
      </c>
      <c r="N221" s="214"/>
      <c r="O221" s="214"/>
      <c r="P221" s="214"/>
      <c r="Q221" s="201"/>
    </row>
    <row r="222" spans="1:21" ht="15.95" customHeight="1" thickBot="1" x14ac:dyDescent="0.45">
      <c r="A222" s="184"/>
      <c r="B222" s="3"/>
      <c r="C222" s="172"/>
      <c r="D222" s="3"/>
      <c r="E222" s="173"/>
      <c r="F222" s="184"/>
      <c r="G222" s="174"/>
      <c r="H222" s="109"/>
      <c r="I222" s="174"/>
      <c r="J222" s="110"/>
      <c r="K222" s="174"/>
      <c r="L222" s="110"/>
      <c r="M222" s="174"/>
      <c r="N222" s="214"/>
      <c r="O222" s="214" t="str">
        <f>C217</f>
        <v>ตัวชี้วัดที่แสดงถึงความสำเร็จของการเป็นต้นแบบของหน่วยงานที่ได้รับรางวัลจากหน่วยงานภายนอกที่แสดงถึงความสำเร็จในการปรับปรุงการบริการและการบริหารจัดการองค์การ</v>
      </c>
      <c r="P222" s="215" t="str">
        <f>ตัววัดหมวด7และคำนวณคะแนน!N36</f>
        <v/>
      </c>
      <c r="Q222" s="201"/>
      <c r="T222" s="216" t="s">
        <v>143</v>
      </c>
      <c r="U222" s="216" t="s">
        <v>144</v>
      </c>
    </row>
    <row r="223" spans="1:21" ht="15.95" customHeight="1" x14ac:dyDescent="0.4">
      <c r="A223" s="184"/>
      <c r="B223" s="184"/>
      <c r="C223" s="184"/>
      <c r="D223" s="184"/>
      <c r="E223" s="184"/>
      <c r="F223" s="184"/>
      <c r="G223" s="184"/>
      <c r="H223" s="184"/>
      <c r="I223" s="184"/>
      <c r="J223" s="184"/>
      <c r="K223" s="184"/>
      <c r="L223" s="184"/>
      <c r="M223" s="184"/>
      <c r="N223" s="214"/>
      <c r="O223" s="214"/>
      <c r="P223" s="214"/>
      <c r="Q223" s="201"/>
    </row>
    <row r="224" spans="1:21" ht="15.95" customHeight="1" thickBot="1" x14ac:dyDescent="0.45">
      <c r="A224" s="184"/>
      <c r="B224" s="184"/>
      <c r="C224" s="13" t="s">
        <v>145</v>
      </c>
      <c r="D224" s="184"/>
      <c r="E224" s="184"/>
      <c r="F224" s="184"/>
      <c r="G224" s="184"/>
      <c r="H224" s="184"/>
      <c r="I224" s="184"/>
      <c r="J224" s="184"/>
      <c r="K224" s="184"/>
      <c r="L224" s="184"/>
      <c r="M224" s="184"/>
      <c r="N224" s="214"/>
      <c r="O224" s="214"/>
      <c r="P224" s="214"/>
      <c r="Q224" s="201"/>
    </row>
    <row r="225" spans="1:21" ht="15.95" customHeight="1" x14ac:dyDescent="0.4">
      <c r="A225" s="184"/>
      <c r="B225" s="184"/>
      <c r="C225" s="370"/>
      <c r="D225" s="371"/>
      <c r="E225" s="371"/>
      <c r="F225" s="371"/>
      <c r="G225" s="371"/>
      <c r="H225" s="371"/>
      <c r="I225" s="371"/>
      <c r="J225" s="371"/>
      <c r="K225" s="371"/>
      <c r="L225" s="371"/>
      <c r="M225" s="372"/>
      <c r="N225" s="214"/>
      <c r="O225" s="214"/>
      <c r="P225" s="214"/>
      <c r="Q225" s="201"/>
    </row>
    <row r="226" spans="1:21" ht="15.95" customHeight="1" x14ac:dyDescent="0.4">
      <c r="A226" s="184"/>
      <c r="B226" s="184"/>
      <c r="C226" s="373"/>
      <c r="D226" s="374"/>
      <c r="E226" s="374"/>
      <c r="F226" s="374"/>
      <c r="G226" s="374"/>
      <c r="H226" s="374"/>
      <c r="I226" s="374"/>
      <c r="J226" s="374"/>
      <c r="K226" s="374"/>
      <c r="L226" s="374"/>
      <c r="M226" s="375"/>
      <c r="N226" s="214"/>
      <c r="O226" s="214"/>
      <c r="P226" s="214"/>
      <c r="Q226" s="201"/>
    </row>
    <row r="227" spans="1:21" ht="15.95" customHeight="1" thickBot="1" x14ac:dyDescent="0.45">
      <c r="A227" s="184"/>
      <c r="B227" s="184"/>
      <c r="C227" s="376"/>
      <c r="D227" s="377"/>
      <c r="E227" s="377"/>
      <c r="F227" s="377"/>
      <c r="G227" s="377"/>
      <c r="H227" s="377"/>
      <c r="I227" s="377"/>
      <c r="J227" s="377"/>
      <c r="K227" s="377"/>
      <c r="L227" s="377"/>
      <c r="M227" s="378"/>
      <c r="N227" s="214"/>
      <c r="O227" s="214"/>
      <c r="P227" s="214"/>
      <c r="Q227" s="201"/>
    </row>
    <row r="228" spans="1:21" ht="15.95" customHeight="1" x14ac:dyDescent="0.4">
      <c r="A228" s="184"/>
      <c r="B228" s="184"/>
      <c r="C228" s="184"/>
      <c r="D228" s="184"/>
      <c r="E228" s="184"/>
      <c r="F228" s="184"/>
      <c r="G228" s="184"/>
      <c r="H228" s="184"/>
      <c r="I228" s="184"/>
      <c r="J228" s="184"/>
      <c r="K228" s="184"/>
      <c r="L228" s="184"/>
      <c r="M228" s="184"/>
      <c r="N228" s="214"/>
      <c r="O228" s="214"/>
      <c r="P228" s="214"/>
      <c r="Q228" s="201"/>
    </row>
    <row r="229" spans="1:21" ht="15.95" customHeight="1" thickBot="1" x14ac:dyDescent="0.45">
      <c r="A229" s="184"/>
      <c r="B229" s="3"/>
      <c r="C229" s="8" t="s">
        <v>137</v>
      </c>
      <c r="D229" s="3"/>
      <c r="E229" s="184"/>
      <c r="F229" s="184"/>
      <c r="G229" s="184"/>
      <c r="H229" s="184"/>
      <c r="I229" s="184"/>
      <c r="J229" s="184"/>
      <c r="K229" s="184"/>
      <c r="L229" s="184"/>
      <c r="M229" s="184"/>
      <c r="N229" s="214"/>
      <c r="O229" s="214"/>
      <c r="P229" s="214"/>
      <c r="Q229" s="201"/>
    </row>
    <row r="230" spans="1:21" ht="32.1" customHeight="1" thickBot="1" x14ac:dyDescent="0.45">
      <c r="A230" s="184"/>
      <c r="B230" s="184"/>
      <c r="C230" s="357" t="s">
        <v>149</v>
      </c>
      <c r="D230" s="358"/>
      <c r="E230" s="358"/>
      <c r="F230" s="358"/>
      <c r="G230" s="358"/>
      <c r="H230" s="358"/>
      <c r="I230" s="358"/>
      <c r="J230" s="358"/>
      <c r="K230" s="358"/>
      <c r="L230" s="358"/>
      <c r="M230" s="359"/>
      <c r="N230" s="214"/>
      <c r="O230" s="214"/>
      <c r="P230" s="214"/>
      <c r="Q230" s="201"/>
    </row>
    <row r="231" spans="1:21" ht="15.95" customHeight="1" thickBot="1" x14ac:dyDescent="0.45">
      <c r="A231" s="184"/>
      <c r="B231" s="184"/>
      <c r="C231" s="11" t="s">
        <v>138</v>
      </c>
      <c r="D231" s="184"/>
      <c r="E231" s="184"/>
      <c r="F231" s="184"/>
      <c r="G231" s="184"/>
      <c r="H231" s="184"/>
      <c r="I231" s="184"/>
      <c r="J231" s="184"/>
      <c r="K231" s="184"/>
      <c r="L231" s="184"/>
      <c r="M231" s="184"/>
      <c r="N231" s="214"/>
      <c r="O231" s="214"/>
      <c r="P231" s="214"/>
      <c r="Q231" s="201"/>
    </row>
    <row r="232" spans="1:21" ht="15.95" customHeight="1" thickBot="1" x14ac:dyDescent="0.45">
      <c r="A232" s="184"/>
      <c r="B232" s="184"/>
      <c r="C232" s="367"/>
      <c r="D232" s="368"/>
      <c r="E232" s="368"/>
      <c r="F232" s="368"/>
      <c r="G232" s="368"/>
      <c r="H232" s="368"/>
      <c r="I232" s="368"/>
      <c r="J232" s="368"/>
      <c r="K232" s="368"/>
      <c r="L232" s="368"/>
      <c r="M232" s="369"/>
      <c r="N232" s="214"/>
      <c r="O232" s="214"/>
      <c r="P232" s="214"/>
      <c r="Q232" s="201"/>
    </row>
    <row r="233" spans="1:21" ht="15.95" customHeight="1" x14ac:dyDescent="0.4">
      <c r="A233" s="184"/>
      <c r="B233" s="3"/>
      <c r="C233" s="360" t="s">
        <v>139</v>
      </c>
      <c r="D233" s="8"/>
      <c r="E233" s="362" t="s">
        <v>140</v>
      </c>
      <c r="F233" s="11"/>
      <c r="G233" s="364" t="s">
        <v>141</v>
      </c>
      <c r="H233" s="10"/>
      <c r="I233" s="366" t="s">
        <v>142</v>
      </c>
      <c r="J233" s="366"/>
      <c r="K233" s="366"/>
      <c r="L233" s="366"/>
      <c r="M233" s="366"/>
      <c r="N233" s="214"/>
      <c r="O233" s="214"/>
      <c r="P233" s="214"/>
      <c r="Q233" s="201"/>
    </row>
    <row r="234" spans="1:21" ht="15.95" customHeight="1" thickBot="1" x14ac:dyDescent="0.45">
      <c r="A234" s="184"/>
      <c r="B234" s="3"/>
      <c r="C234" s="361"/>
      <c r="D234" s="8"/>
      <c r="E234" s="363"/>
      <c r="F234" s="11"/>
      <c r="G234" s="365"/>
      <c r="H234" s="12"/>
      <c r="I234" s="13">
        <v>2565</v>
      </c>
      <c r="J234" s="13"/>
      <c r="K234" s="13">
        <v>2566</v>
      </c>
      <c r="L234" s="13"/>
      <c r="M234" s="13">
        <v>2567</v>
      </c>
      <c r="N234" s="214"/>
      <c r="O234" s="214"/>
      <c r="P234" s="214"/>
      <c r="Q234" s="201"/>
    </row>
    <row r="235" spans="1:21" ht="15.95" customHeight="1" thickBot="1" x14ac:dyDescent="0.45">
      <c r="A235" s="184"/>
      <c r="B235" s="3"/>
      <c r="C235" s="172"/>
      <c r="D235" s="3"/>
      <c r="E235" s="173"/>
      <c r="F235" s="184"/>
      <c r="G235" s="174"/>
      <c r="H235" s="109"/>
      <c r="I235" s="174"/>
      <c r="J235" s="110"/>
      <c r="K235" s="174"/>
      <c r="L235" s="110"/>
      <c r="M235" s="174"/>
      <c r="N235" s="214"/>
      <c r="O235" s="214" t="str">
        <f>C230</f>
        <v>ตัวชี้วัดที่แสดงถึงความสำเร็จของการเป็นต้นแบบของหน่วยงานที่ได้รับรางวัลจากหน่วยงานภายนอกที่แสดงถึงความสำเร็จในการปรับปรุงการบริการและการบริหารจัดการองค์การ</v>
      </c>
      <c r="P235" s="215" t="str">
        <f>ตัววัดหมวด7และคำนวณคะแนน!N37</f>
        <v/>
      </c>
      <c r="Q235" s="201"/>
      <c r="T235" s="216" t="s">
        <v>143</v>
      </c>
      <c r="U235" s="216" t="s">
        <v>144</v>
      </c>
    </row>
    <row r="236" spans="1:21" ht="15.95" customHeight="1" x14ac:dyDescent="0.4">
      <c r="A236" s="184"/>
      <c r="B236" s="184"/>
      <c r="C236" s="184"/>
      <c r="D236" s="184"/>
      <c r="E236" s="184"/>
      <c r="F236" s="184"/>
      <c r="G236" s="184"/>
      <c r="H236" s="184"/>
      <c r="I236" s="184"/>
      <c r="J236" s="184"/>
      <c r="K236" s="184"/>
      <c r="L236" s="184"/>
      <c r="M236" s="184"/>
      <c r="N236" s="214"/>
      <c r="O236" s="214"/>
      <c r="P236" s="214"/>
      <c r="Q236" s="201"/>
    </row>
    <row r="237" spans="1:21" ht="15.95" customHeight="1" thickBot="1" x14ac:dyDescent="0.45">
      <c r="A237" s="184"/>
      <c r="B237" s="184"/>
      <c r="C237" s="13" t="s">
        <v>145</v>
      </c>
      <c r="D237" s="184"/>
      <c r="E237" s="184"/>
      <c r="F237" s="184"/>
      <c r="G237" s="184"/>
      <c r="H237" s="184"/>
      <c r="I237" s="184"/>
      <c r="J237" s="184"/>
      <c r="K237" s="184"/>
      <c r="L237" s="184"/>
      <c r="M237" s="184"/>
      <c r="N237" s="214"/>
      <c r="O237" s="214"/>
      <c r="P237" s="214"/>
      <c r="Q237" s="201"/>
    </row>
    <row r="238" spans="1:21" ht="15.95" customHeight="1" x14ac:dyDescent="0.4">
      <c r="A238" s="184"/>
      <c r="B238" s="184"/>
      <c r="C238" s="370"/>
      <c r="D238" s="371"/>
      <c r="E238" s="371"/>
      <c r="F238" s="371"/>
      <c r="G238" s="371"/>
      <c r="H238" s="371"/>
      <c r="I238" s="371"/>
      <c r="J238" s="371"/>
      <c r="K238" s="371"/>
      <c r="L238" s="371"/>
      <c r="M238" s="372"/>
      <c r="N238" s="214"/>
      <c r="O238" s="214"/>
      <c r="P238" s="214"/>
      <c r="Q238" s="201"/>
    </row>
    <row r="239" spans="1:21" ht="15.95" customHeight="1" x14ac:dyDescent="0.4">
      <c r="A239" s="184"/>
      <c r="B239" s="184"/>
      <c r="C239" s="373"/>
      <c r="D239" s="374"/>
      <c r="E239" s="374"/>
      <c r="F239" s="374"/>
      <c r="G239" s="374"/>
      <c r="H239" s="374"/>
      <c r="I239" s="374"/>
      <c r="J239" s="374"/>
      <c r="K239" s="374"/>
      <c r="L239" s="374"/>
      <c r="M239" s="375"/>
      <c r="N239" s="214"/>
      <c r="O239" s="214"/>
      <c r="P239" s="214"/>
      <c r="Q239" s="201"/>
    </row>
    <row r="240" spans="1:21" ht="15.95" customHeight="1" thickBot="1" x14ac:dyDescent="0.45">
      <c r="A240" s="184"/>
      <c r="B240" s="184"/>
      <c r="C240" s="376"/>
      <c r="D240" s="377"/>
      <c r="E240" s="377"/>
      <c r="F240" s="377"/>
      <c r="G240" s="377"/>
      <c r="H240" s="377"/>
      <c r="I240" s="377"/>
      <c r="J240" s="377"/>
      <c r="K240" s="377"/>
      <c r="L240" s="377"/>
      <c r="M240" s="378"/>
      <c r="N240" s="214"/>
      <c r="O240" s="214"/>
      <c r="P240" s="214"/>
      <c r="Q240" s="201"/>
    </row>
    <row r="241" spans="1:21" ht="15.95" customHeight="1" x14ac:dyDescent="0.4">
      <c r="A241" s="184"/>
      <c r="B241" s="184"/>
      <c r="C241" s="184"/>
      <c r="D241" s="184"/>
      <c r="E241" s="184"/>
      <c r="F241" s="184"/>
      <c r="G241" s="184"/>
      <c r="H241" s="184"/>
      <c r="I241" s="184"/>
      <c r="J241" s="184"/>
      <c r="K241" s="184"/>
      <c r="L241" s="184"/>
      <c r="M241" s="184"/>
      <c r="N241" s="214"/>
      <c r="O241" s="214"/>
      <c r="P241" s="214"/>
      <c r="Q241" s="201"/>
    </row>
    <row r="242" spans="1:21" ht="15.95" customHeight="1" x14ac:dyDescent="0.4">
      <c r="A242" s="184"/>
      <c r="B242" s="3" t="s">
        <v>150</v>
      </c>
      <c r="C242" s="184"/>
      <c r="D242" s="3"/>
      <c r="E242" s="184"/>
      <c r="F242" s="184"/>
      <c r="G242" s="184"/>
      <c r="H242" s="184"/>
      <c r="I242" s="184"/>
      <c r="J242" s="184"/>
      <c r="K242" s="184"/>
      <c r="L242" s="184"/>
      <c r="M242" s="184"/>
      <c r="N242" s="214"/>
      <c r="O242" s="214"/>
      <c r="P242" s="214"/>
      <c r="Q242" s="201"/>
    </row>
    <row r="243" spans="1:21" ht="8.1" customHeight="1" x14ac:dyDescent="0.4">
      <c r="A243" s="184"/>
      <c r="B243" s="184"/>
      <c r="C243" s="184"/>
      <c r="D243" s="184"/>
      <c r="E243" s="184"/>
      <c r="F243" s="184"/>
      <c r="G243" s="184"/>
      <c r="H243" s="184"/>
      <c r="I243" s="184"/>
      <c r="J243" s="184"/>
      <c r="K243" s="184"/>
      <c r="L243" s="184"/>
      <c r="M243" s="184"/>
      <c r="N243" s="214"/>
      <c r="O243" s="214"/>
      <c r="P243" s="214"/>
      <c r="Q243" s="201"/>
    </row>
    <row r="244" spans="1:21" ht="15.95" customHeight="1" thickBot="1" x14ac:dyDescent="0.45">
      <c r="A244" s="184"/>
      <c r="B244" s="3"/>
      <c r="C244" s="8" t="s">
        <v>137</v>
      </c>
      <c r="D244" s="3"/>
      <c r="E244" s="184"/>
      <c r="F244" s="184"/>
      <c r="G244" s="184"/>
      <c r="H244" s="184"/>
      <c r="I244" s="184"/>
      <c r="J244" s="184"/>
      <c r="K244" s="184"/>
      <c r="L244" s="184"/>
      <c r="M244" s="184"/>
      <c r="N244" s="214"/>
      <c r="O244" s="214"/>
      <c r="P244" s="214"/>
      <c r="Q244" s="201"/>
    </row>
    <row r="245" spans="1:21" ht="48" customHeight="1" thickBot="1" x14ac:dyDescent="0.45">
      <c r="A245" s="184"/>
      <c r="B245" s="184"/>
      <c r="C245" s="357" t="s">
        <v>151</v>
      </c>
      <c r="D245" s="358"/>
      <c r="E245" s="358"/>
      <c r="F245" s="358"/>
      <c r="G245" s="358"/>
      <c r="H245" s="358"/>
      <c r="I245" s="358"/>
      <c r="J245" s="358"/>
      <c r="K245" s="358"/>
      <c r="L245" s="358"/>
      <c r="M245" s="359"/>
      <c r="N245" s="214"/>
      <c r="O245" s="246"/>
      <c r="P245" s="214"/>
      <c r="Q245" s="201"/>
    </row>
    <row r="246" spans="1:21" ht="15.95" customHeight="1" thickBot="1" x14ac:dyDescent="0.45">
      <c r="A246" s="184"/>
      <c r="B246" s="184"/>
      <c r="C246" s="11" t="s">
        <v>138</v>
      </c>
      <c r="D246" s="184"/>
      <c r="E246" s="184"/>
      <c r="F246" s="184"/>
      <c r="G246" s="184"/>
      <c r="H246" s="184"/>
      <c r="I246" s="184"/>
      <c r="J246" s="184"/>
      <c r="K246" s="184"/>
      <c r="L246" s="184"/>
      <c r="M246" s="184"/>
      <c r="N246" s="214"/>
      <c r="O246" s="214"/>
      <c r="P246" s="214"/>
      <c r="Q246" s="201"/>
    </row>
    <row r="247" spans="1:21" ht="15.95" customHeight="1" thickBot="1" x14ac:dyDescent="0.45">
      <c r="A247" s="184"/>
      <c r="B247" s="184"/>
      <c r="C247" s="367"/>
      <c r="D247" s="368"/>
      <c r="E247" s="368"/>
      <c r="F247" s="368"/>
      <c r="G247" s="368"/>
      <c r="H247" s="368"/>
      <c r="I247" s="368"/>
      <c r="J247" s="368"/>
      <c r="K247" s="368"/>
      <c r="L247" s="368"/>
      <c r="M247" s="369"/>
      <c r="N247" s="214"/>
      <c r="O247" s="214"/>
      <c r="P247" s="214"/>
      <c r="Q247" s="201"/>
    </row>
    <row r="248" spans="1:21" ht="15.95" customHeight="1" x14ac:dyDescent="0.4">
      <c r="A248" s="184"/>
      <c r="B248" s="3"/>
      <c r="C248" s="360" t="s">
        <v>139</v>
      </c>
      <c r="D248" s="8"/>
      <c r="E248" s="362" t="s">
        <v>140</v>
      </c>
      <c r="F248" s="11"/>
      <c r="G248" s="364" t="s">
        <v>141</v>
      </c>
      <c r="H248" s="10"/>
      <c r="I248" s="366" t="s">
        <v>142</v>
      </c>
      <c r="J248" s="366"/>
      <c r="K248" s="366"/>
      <c r="L248" s="366"/>
      <c r="M248" s="366"/>
      <c r="N248" s="214"/>
      <c r="O248" s="214"/>
      <c r="P248" s="214"/>
      <c r="Q248" s="201"/>
    </row>
    <row r="249" spans="1:21" ht="15.95" customHeight="1" thickBot="1" x14ac:dyDescent="0.45">
      <c r="A249" s="184"/>
      <c r="B249" s="3"/>
      <c r="C249" s="361"/>
      <c r="D249" s="8"/>
      <c r="E249" s="363"/>
      <c r="F249" s="11"/>
      <c r="G249" s="365"/>
      <c r="H249" s="12"/>
      <c r="I249" s="13">
        <v>2565</v>
      </c>
      <c r="J249" s="13"/>
      <c r="K249" s="13">
        <v>2566</v>
      </c>
      <c r="L249" s="13"/>
      <c r="M249" s="13">
        <v>2567</v>
      </c>
      <c r="N249" s="214"/>
      <c r="O249" s="214"/>
      <c r="P249" s="214"/>
      <c r="Q249" s="201"/>
    </row>
    <row r="250" spans="1:21" ht="15.95" customHeight="1" thickBot="1" x14ac:dyDescent="0.45">
      <c r="A250" s="184"/>
      <c r="B250" s="3"/>
      <c r="C250" s="172"/>
      <c r="D250" s="3"/>
      <c r="E250" s="173"/>
      <c r="F250" s="184"/>
      <c r="G250" s="174"/>
      <c r="H250" s="109"/>
      <c r="I250" s="174"/>
      <c r="J250" s="110"/>
      <c r="K250" s="174"/>
      <c r="L250" s="110"/>
      <c r="M250" s="174"/>
      <c r="N250" s="214"/>
      <c r="O250" s="214" t="str">
        <f>C245</f>
        <v>ตัวชี้วัดที่แสดงถึงความสำเร็จของการเป็นต้นแบบของหน่วยงาน (ได้แก่ 
- รางวัลระดับกรม เป็นรางวัลที่ส่วนราชการระดับกรมมอบให้ส่วนราชการย่อยในสังกัด
- รางวัลระดับกระทรวง เป็นรางวัลที่มอบให้กับส่วนราชการระดับกรม/หน่วยงานในสังกัด)</v>
      </c>
      <c r="P250" s="215" t="str">
        <f>ตัววัดหมวด7และคำนวณคะแนน!N40</f>
        <v/>
      </c>
      <c r="Q250" s="201"/>
      <c r="T250" s="216" t="s">
        <v>143</v>
      </c>
      <c r="U250" s="216" t="s">
        <v>144</v>
      </c>
    </row>
    <row r="251" spans="1:21" ht="15.95" customHeight="1" x14ac:dyDescent="0.4">
      <c r="A251" s="184"/>
      <c r="B251" s="184"/>
      <c r="C251" s="184"/>
      <c r="D251" s="184"/>
      <c r="E251" s="184"/>
      <c r="F251" s="184"/>
      <c r="G251" s="184"/>
      <c r="H251" s="184"/>
      <c r="I251" s="184"/>
      <c r="J251" s="184"/>
      <c r="K251" s="184"/>
      <c r="L251" s="184"/>
      <c r="M251" s="184"/>
      <c r="N251" s="214"/>
      <c r="O251" s="214"/>
      <c r="P251" s="214"/>
      <c r="Q251" s="201"/>
    </row>
    <row r="252" spans="1:21" ht="15.95" customHeight="1" thickBot="1" x14ac:dyDescent="0.45">
      <c r="A252" s="184"/>
      <c r="B252" s="184"/>
      <c r="C252" s="13" t="s">
        <v>145</v>
      </c>
      <c r="D252" s="184"/>
      <c r="E252" s="184"/>
      <c r="F252" s="184"/>
      <c r="G252" s="184"/>
      <c r="H252" s="184"/>
      <c r="I252" s="184"/>
      <c r="J252" s="184"/>
      <c r="K252" s="184"/>
      <c r="L252" s="184"/>
      <c r="M252" s="184"/>
      <c r="N252" s="214"/>
      <c r="O252" s="214"/>
      <c r="P252" s="214"/>
      <c r="Q252" s="201"/>
    </row>
    <row r="253" spans="1:21" ht="15.95" customHeight="1" x14ac:dyDescent="0.4">
      <c r="A253" s="184"/>
      <c r="B253" s="184"/>
      <c r="C253" s="370"/>
      <c r="D253" s="371"/>
      <c r="E253" s="371"/>
      <c r="F253" s="371"/>
      <c r="G253" s="371"/>
      <c r="H253" s="371"/>
      <c r="I253" s="371"/>
      <c r="J253" s="371"/>
      <c r="K253" s="371"/>
      <c r="L253" s="371"/>
      <c r="M253" s="372"/>
      <c r="N253" s="214"/>
      <c r="O253" s="214"/>
      <c r="P253" s="214"/>
      <c r="Q253" s="201"/>
    </row>
    <row r="254" spans="1:21" ht="15.95" customHeight="1" x14ac:dyDescent="0.4">
      <c r="A254" s="184"/>
      <c r="B254" s="184"/>
      <c r="C254" s="373"/>
      <c r="D254" s="374"/>
      <c r="E254" s="374"/>
      <c r="F254" s="374"/>
      <c r="G254" s="374"/>
      <c r="H254" s="374"/>
      <c r="I254" s="374"/>
      <c r="J254" s="374"/>
      <c r="K254" s="374"/>
      <c r="L254" s="374"/>
      <c r="M254" s="375"/>
      <c r="N254" s="214"/>
      <c r="O254" s="214"/>
      <c r="P254" s="214"/>
      <c r="Q254" s="201"/>
    </row>
    <row r="255" spans="1:21" ht="15.95" customHeight="1" thickBot="1" x14ac:dyDescent="0.45">
      <c r="A255" s="184"/>
      <c r="B255" s="184"/>
      <c r="C255" s="376"/>
      <c r="D255" s="377"/>
      <c r="E255" s="377"/>
      <c r="F255" s="377"/>
      <c r="G255" s="377"/>
      <c r="H255" s="377"/>
      <c r="I255" s="377"/>
      <c r="J255" s="377"/>
      <c r="K255" s="377"/>
      <c r="L255" s="377"/>
      <c r="M255" s="378"/>
      <c r="N255" s="214"/>
      <c r="O255" s="214"/>
      <c r="P255" s="214"/>
      <c r="Q255" s="201"/>
    </row>
    <row r="256" spans="1:21" ht="15.95" customHeight="1" x14ac:dyDescent="0.4">
      <c r="A256" s="184"/>
      <c r="B256" s="184"/>
      <c r="C256" s="184"/>
      <c r="D256" s="184"/>
      <c r="E256" s="184"/>
      <c r="F256" s="184"/>
      <c r="G256" s="184"/>
      <c r="H256" s="184"/>
      <c r="I256" s="184"/>
      <c r="J256" s="184"/>
      <c r="K256" s="184"/>
      <c r="L256" s="184"/>
      <c r="M256" s="184"/>
      <c r="N256" s="214"/>
      <c r="O256" s="214"/>
      <c r="P256" s="214"/>
      <c r="Q256" s="201"/>
    </row>
    <row r="257" spans="1:21" ht="15.95" customHeight="1" thickBot="1" x14ac:dyDescent="0.45">
      <c r="A257" s="184"/>
      <c r="B257" s="3"/>
      <c r="C257" s="8" t="s">
        <v>137</v>
      </c>
      <c r="D257" s="3"/>
      <c r="E257" s="184"/>
      <c r="F257" s="184"/>
      <c r="G257" s="184"/>
      <c r="H257" s="184"/>
      <c r="I257" s="184"/>
      <c r="J257" s="184"/>
      <c r="K257" s="184"/>
      <c r="L257" s="184"/>
      <c r="M257" s="184"/>
      <c r="N257" s="214"/>
      <c r="O257" s="214"/>
      <c r="P257" s="214"/>
      <c r="Q257" s="201"/>
    </row>
    <row r="258" spans="1:21" ht="48" customHeight="1" thickBot="1" x14ac:dyDescent="0.45">
      <c r="A258" s="184"/>
      <c r="B258" s="184"/>
      <c r="C258" s="357" t="s">
        <v>151</v>
      </c>
      <c r="D258" s="358"/>
      <c r="E258" s="358"/>
      <c r="F258" s="358"/>
      <c r="G258" s="358"/>
      <c r="H258" s="358"/>
      <c r="I258" s="358"/>
      <c r="J258" s="358"/>
      <c r="K258" s="358"/>
      <c r="L258" s="358"/>
      <c r="M258" s="359"/>
      <c r="N258" s="214"/>
      <c r="O258" s="214"/>
      <c r="P258" s="214"/>
      <c r="Q258" s="201"/>
    </row>
    <row r="259" spans="1:21" ht="15.95" customHeight="1" thickBot="1" x14ac:dyDescent="0.45">
      <c r="A259" s="184"/>
      <c r="B259" s="184"/>
      <c r="C259" s="11" t="s">
        <v>138</v>
      </c>
      <c r="D259" s="184"/>
      <c r="E259" s="184"/>
      <c r="F259" s="184"/>
      <c r="G259" s="184"/>
      <c r="H259" s="184"/>
      <c r="I259" s="184"/>
      <c r="J259" s="184"/>
      <c r="K259" s="184"/>
      <c r="L259" s="184"/>
      <c r="M259" s="184"/>
      <c r="N259" s="214"/>
      <c r="O259" s="214"/>
      <c r="P259" s="214"/>
      <c r="Q259" s="201"/>
    </row>
    <row r="260" spans="1:21" ht="15.95" customHeight="1" thickBot="1" x14ac:dyDescent="0.45">
      <c r="A260" s="184"/>
      <c r="B260" s="184"/>
      <c r="C260" s="367"/>
      <c r="D260" s="368"/>
      <c r="E260" s="368"/>
      <c r="F260" s="368"/>
      <c r="G260" s="368"/>
      <c r="H260" s="368"/>
      <c r="I260" s="368"/>
      <c r="J260" s="368"/>
      <c r="K260" s="368"/>
      <c r="L260" s="368"/>
      <c r="M260" s="369"/>
      <c r="N260" s="214"/>
      <c r="O260" s="214"/>
      <c r="P260" s="214"/>
      <c r="Q260" s="201"/>
    </row>
    <row r="261" spans="1:21" ht="15.95" customHeight="1" x14ac:dyDescent="0.4">
      <c r="A261" s="184"/>
      <c r="B261" s="3"/>
      <c r="C261" s="360" t="s">
        <v>139</v>
      </c>
      <c r="D261" s="8"/>
      <c r="E261" s="362" t="s">
        <v>140</v>
      </c>
      <c r="F261" s="11"/>
      <c r="G261" s="364" t="s">
        <v>141</v>
      </c>
      <c r="H261" s="10"/>
      <c r="I261" s="366" t="s">
        <v>142</v>
      </c>
      <c r="J261" s="366"/>
      <c r="K261" s="366"/>
      <c r="L261" s="366"/>
      <c r="M261" s="366"/>
      <c r="N261" s="214"/>
      <c r="O261" s="214"/>
      <c r="P261" s="214"/>
      <c r="Q261" s="201"/>
    </row>
    <row r="262" spans="1:21" ht="15.95" customHeight="1" thickBot="1" x14ac:dyDescent="0.45">
      <c r="A262" s="184"/>
      <c r="B262" s="3"/>
      <c r="C262" s="361"/>
      <c r="D262" s="8"/>
      <c r="E262" s="363"/>
      <c r="F262" s="11"/>
      <c r="G262" s="365"/>
      <c r="H262" s="12"/>
      <c r="I262" s="13">
        <v>2565</v>
      </c>
      <c r="J262" s="13"/>
      <c r="K262" s="13">
        <v>2566</v>
      </c>
      <c r="L262" s="13"/>
      <c r="M262" s="13">
        <v>2567</v>
      </c>
      <c r="N262" s="214"/>
      <c r="O262" s="214"/>
      <c r="P262" s="214"/>
      <c r="Q262" s="201"/>
    </row>
    <row r="263" spans="1:21" ht="15.95" customHeight="1" thickBot="1" x14ac:dyDescent="0.45">
      <c r="A263" s="184"/>
      <c r="B263" s="3"/>
      <c r="C263" s="172"/>
      <c r="D263" s="3"/>
      <c r="E263" s="173"/>
      <c r="F263" s="184"/>
      <c r="G263" s="174"/>
      <c r="H263" s="109"/>
      <c r="I263" s="174"/>
      <c r="J263" s="110"/>
      <c r="K263" s="174"/>
      <c r="L263" s="110"/>
      <c r="M263" s="174"/>
      <c r="N263" s="214"/>
      <c r="O263" s="214" t="str">
        <f>C258</f>
        <v>ตัวชี้วัดที่แสดงถึงความสำเร็จของการเป็นต้นแบบของหน่วยงาน (ได้แก่ 
- รางวัลระดับกรม เป็นรางวัลที่ส่วนราชการระดับกรมมอบให้ส่วนราชการย่อยในสังกัด
- รางวัลระดับกระทรวง เป็นรางวัลที่มอบให้กับส่วนราชการระดับกรม/หน่วยงานในสังกัด)</v>
      </c>
      <c r="P263" s="215" t="str">
        <f>ตัววัดหมวด7และคำนวณคะแนน!N41</f>
        <v/>
      </c>
      <c r="Q263" s="201"/>
      <c r="T263" s="216" t="s">
        <v>143</v>
      </c>
      <c r="U263" s="216" t="s">
        <v>144</v>
      </c>
    </row>
    <row r="264" spans="1:21" ht="15.95" customHeight="1" x14ac:dyDescent="0.4">
      <c r="A264" s="184"/>
      <c r="B264" s="184"/>
      <c r="C264" s="184"/>
      <c r="D264" s="184"/>
      <c r="E264" s="184"/>
      <c r="F264" s="184"/>
      <c r="G264" s="184"/>
      <c r="H264" s="184"/>
      <c r="I264" s="184"/>
      <c r="J264" s="184"/>
      <c r="K264" s="184"/>
      <c r="L264" s="184"/>
      <c r="M264" s="184"/>
      <c r="N264" s="214"/>
      <c r="O264" s="214"/>
      <c r="P264" s="214"/>
      <c r="Q264" s="201"/>
    </row>
    <row r="265" spans="1:21" ht="15.95" customHeight="1" thickBot="1" x14ac:dyDescent="0.45">
      <c r="A265" s="184"/>
      <c r="B265" s="184"/>
      <c r="C265" s="13" t="s">
        <v>145</v>
      </c>
      <c r="D265" s="184"/>
      <c r="E265" s="184"/>
      <c r="F265" s="184"/>
      <c r="G265" s="184"/>
      <c r="H265" s="184"/>
      <c r="I265" s="184"/>
      <c r="J265" s="184"/>
      <c r="K265" s="184"/>
      <c r="L265" s="184"/>
      <c r="M265" s="184"/>
      <c r="N265" s="214"/>
      <c r="O265" s="214"/>
      <c r="P265" s="214"/>
      <c r="Q265" s="201"/>
    </row>
    <row r="266" spans="1:21" ht="15.95" customHeight="1" x14ac:dyDescent="0.4">
      <c r="A266" s="184"/>
      <c r="B266" s="184"/>
      <c r="C266" s="370"/>
      <c r="D266" s="371"/>
      <c r="E266" s="371"/>
      <c r="F266" s="371"/>
      <c r="G266" s="371"/>
      <c r="H266" s="371"/>
      <c r="I266" s="371"/>
      <c r="J266" s="371"/>
      <c r="K266" s="371"/>
      <c r="L266" s="371"/>
      <c r="M266" s="372"/>
      <c r="N266" s="214"/>
      <c r="O266" s="214"/>
      <c r="P266" s="214"/>
      <c r="Q266" s="201"/>
    </row>
    <row r="267" spans="1:21" ht="15.95" customHeight="1" x14ac:dyDescent="0.4">
      <c r="A267" s="184"/>
      <c r="B267" s="184"/>
      <c r="C267" s="373"/>
      <c r="D267" s="374"/>
      <c r="E267" s="374"/>
      <c r="F267" s="374"/>
      <c r="G267" s="374"/>
      <c r="H267" s="374"/>
      <c r="I267" s="374"/>
      <c r="J267" s="374"/>
      <c r="K267" s="374"/>
      <c r="L267" s="374"/>
      <c r="M267" s="375"/>
      <c r="N267" s="214"/>
      <c r="O267" s="214"/>
      <c r="P267" s="214"/>
      <c r="Q267" s="201"/>
    </row>
    <row r="268" spans="1:21" ht="15.95" customHeight="1" thickBot="1" x14ac:dyDescent="0.45">
      <c r="A268" s="184"/>
      <c r="B268" s="184"/>
      <c r="C268" s="376"/>
      <c r="D268" s="377"/>
      <c r="E268" s="377"/>
      <c r="F268" s="377"/>
      <c r="G268" s="377"/>
      <c r="H268" s="377"/>
      <c r="I268" s="377"/>
      <c r="J268" s="377"/>
      <c r="K268" s="377"/>
      <c r="L268" s="377"/>
      <c r="M268" s="378"/>
      <c r="N268" s="214"/>
      <c r="O268" s="214"/>
      <c r="P268" s="214"/>
      <c r="Q268" s="201"/>
    </row>
    <row r="269" spans="1:21" ht="15.95" customHeight="1" x14ac:dyDescent="0.4">
      <c r="A269" s="184"/>
      <c r="B269" s="184"/>
      <c r="C269" s="184"/>
      <c r="D269" s="184"/>
      <c r="E269" s="184"/>
      <c r="F269" s="184"/>
      <c r="G269" s="184"/>
      <c r="H269" s="184"/>
      <c r="I269" s="184"/>
      <c r="J269" s="184"/>
      <c r="K269" s="184"/>
      <c r="L269" s="184"/>
      <c r="M269" s="184"/>
      <c r="N269" s="214"/>
      <c r="O269" s="214"/>
      <c r="P269" s="214"/>
      <c r="Q269" s="201"/>
    </row>
    <row r="270" spans="1:21" ht="15.95" customHeight="1" x14ac:dyDescent="0.4">
      <c r="A270" s="184"/>
      <c r="B270" s="3" t="s">
        <v>152</v>
      </c>
      <c r="C270" s="184"/>
      <c r="D270" s="3"/>
      <c r="E270" s="184"/>
      <c r="F270" s="184"/>
      <c r="G270" s="184"/>
      <c r="H270" s="184"/>
      <c r="I270" s="184"/>
      <c r="J270" s="184"/>
      <c r="K270" s="184"/>
      <c r="L270" s="184"/>
      <c r="M270" s="184"/>
      <c r="N270" s="214"/>
      <c r="O270" s="214"/>
      <c r="P270" s="214"/>
      <c r="Q270" s="201"/>
    </row>
    <row r="271" spans="1:21" ht="8.1" customHeight="1" x14ac:dyDescent="0.4">
      <c r="A271" s="184"/>
      <c r="B271" s="184"/>
      <c r="C271" s="184"/>
      <c r="D271" s="184"/>
      <c r="E271" s="184"/>
      <c r="F271" s="184"/>
      <c r="G271" s="184"/>
      <c r="H271" s="184"/>
      <c r="I271" s="184"/>
      <c r="J271" s="184"/>
      <c r="K271" s="184"/>
      <c r="L271" s="184"/>
      <c r="M271" s="184"/>
      <c r="N271" s="214"/>
      <c r="O271" s="214"/>
      <c r="P271" s="214"/>
      <c r="Q271" s="201"/>
    </row>
    <row r="272" spans="1:21" ht="15.95" customHeight="1" thickBot="1" x14ac:dyDescent="0.45">
      <c r="A272" s="184"/>
      <c r="B272" s="3"/>
      <c r="C272" s="8" t="s">
        <v>137</v>
      </c>
      <c r="D272" s="3"/>
      <c r="E272" s="184"/>
      <c r="F272" s="184"/>
      <c r="G272" s="184"/>
      <c r="H272" s="184"/>
      <c r="I272" s="184"/>
      <c r="J272" s="184"/>
      <c r="K272" s="184"/>
      <c r="L272" s="184"/>
      <c r="M272" s="184"/>
      <c r="N272" s="214"/>
      <c r="O272" s="214"/>
      <c r="P272" s="214"/>
      <c r="Q272" s="201"/>
    </row>
    <row r="273" spans="1:21" ht="32.1" customHeight="1" thickBot="1" x14ac:dyDescent="0.45">
      <c r="A273" s="184"/>
      <c r="B273" s="184"/>
      <c r="C273" s="357" t="s">
        <v>153</v>
      </c>
      <c r="D273" s="358"/>
      <c r="E273" s="358"/>
      <c r="F273" s="358"/>
      <c r="G273" s="358"/>
      <c r="H273" s="358"/>
      <c r="I273" s="358"/>
      <c r="J273" s="358"/>
      <c r="K273" s="358"/>
      <c r="L273" s="358"/>
      <c r="M273" s="359"/>
      <c r="N273" s="214"/>
      <c r="O273" s="214"/>
      <c r="P273" s="214"/>
      <c r="Q273" s="201"/>
    </row>
    <row r="274" spans="1:21" ht="15.95" customHeight="1" thickBot="1" x14ac:dyDescent="0.45">
      <c r="A274" s="184"/>
      <c r="B274" s="184"/>
      <c r="C274" s="11" t="s">
        <v>138</v>
      </c>
      <c r="D274" s="184"/>
      <c r="E274" s="184"/>
      <c r="F274" s="184"/>
      <c r="G274" s="184"/>
      <c r="H274" s="184"/>
      <c r="I274" s="184"/>
      <c r="J274" s="184"/>
      <c r="K274" s="184"/>
      <c r="L274" s="184"/>
      <c r="M274" s="184"/>
      <c r="N274" s="214"/>
      <c r="O274" s="214"/>
      <c r="P274" s="214"/>
      <c r="Q274" s="201"/>
    </row>
    <row r="275" spans="1:21" ht="15.95" customHeight="1" thickBot="1" x14ac:dyDescent="0.45">
      <c r="A275" s="184"/>
      <c r="B275" s="184"/>
      <c r="C275" s="367"/>
      <c r="D275" s="368"/>
      <c r="E275" s="368"/>
      <c r="F275" s="368"/>
      <c r="G275" s="368"/>
      <c r="H275" s="368"/>
      <c r="I275" s="368"/>
      <c r="J275" s="368"/>
      <c r="K275" s="368"/>
      <c r="L275" s="368"/>
      <c r="M275" s="369"/>
      <c r="N275" s="214"/>
      <c r="O275" s="214"/>
      <c r="P275" s="214"/>
      <c r="Q275" s="201"/>
    </row>
    <row r="276" spans="1:21" ht="15.95" customHeight="1" x14ac:dyDescent="0.4">
      <c r="A276" s="184"/>
      <c r="B276" s="3"/>
      <c r="C276" s="360" t="s">
        <v>139</v>
      </c>
      <c r="D276" s="8"/>
      <c r="E276" s="362" t="s">
        <v>140</v>
      </c>
      <c r="F276" s="11"/>
      <c r="G276" s="364" t="s">
        <v>141</v>
      </c>
      <c r="H276" s="10"/>
      <c r="I276" s="366" t="s">
        <v>142</v>
      </c>
      <c r="J276" s="366"/>
      <c r="K276" s="366"/>
      <c r="L276" s="366"/>
      <c r="M276" s="366"/>
      <c r="N276" s="214"/>
      <c r="O276" s="214"/>
      <c r="P276" s="214"/>
      <c r="Q276" s="201"/>
    </row>
    <row r="277" spans="1:21" ht="15.95" customHeight="1" thickBot="1" x14ac:dyDescent="0.45">
      <c r="A277" s="184"/>
      <c r="B277" s="3"/>
      <c r="C277" s="361"/>
      <c r="D277" s="8"/>
      <c r="E277" s="363"/>
      <c r="F277" s="11"/>
      <c r="G277" s="365"/>
      <c r="H277" s="12"/>
      <c r="I277" s="13">
        <v>2565</v>
      </c>
      <c r="J277" s="13"/>
      <c r="K277" s="13">
        <v>2566</v>
      </c>
      <c r="L277" s="13"/>
      <c r="M277" s="13">
        <v>2567</v>
      </c>
      <c r="N277" s="214"/>
      <c r="O277" s="214"/>
      <c r="P277" s="214"/>
      <c r="Q277" s="201"/>
    </row>
    <row r="278" spans="1:21" ht="15.95" customHeight="1" thickBot="1" x14ac:dyDescent="0.45">
      <c r="A278" s="184"/>
      <c r="B278" s="3"/>
      <c r="C278" s="172"/>
      <c r="D278" s="3"/>
      <c r="E278" s="173"/>
      <c r="F278" s="184"/>
      <c r="G278" s="174"/>
      <c r="H278" s="109"/>
      <c r="I278" s="174"/>
      <c r="J278" s="110"/>
      <c r="K278" s="174"/>
      <c r="L278" s="110"/>
      <c r="M278" s="174"/>
      <c r="N278" s="214"/>
      <c r="O278" s="214" t="str">
        <f>C273</f>
        <v>ตัวชี้วัดที่แสดงถึงผลสำเร็จของการเป็นต้นแบบโดยได้รับรองจากหน่วยงานภายนอกในระดับประเทศ/ระดับนานาชาติ</v>
      </c>
      <c r="P278" s="215" t="str">
        <f>ตัววัดหมวด7และคำนวณคะแนน!N42</f>
        <v/>
      </c>
      <c r="Q278" s="201"/>
      <c r="T278" s="216" t="s">
        <v>143</v>
      </c>
      <c r="U278" s="216" t="s">
        <v>144</v>
      </c>
    </row>
    <row r="279" spans="1:21" ht="15.95" customHeight="1" x14ac:dyDescent="0.4">
      <c r="A279" s="184"/>
      <c r="B279" s="184"/>
      <c r="C279" s="184"/>
      <c r="D279" s="184"/>
      <c r="E279" s="184"/>
      <c r="F279" s="184"/>
      <c r="G279" s="184"/>
      <c r="H279" s="184"/>
      <c r="I279" s="184"/>
      <c r="J279" s="184"/>
      <c r="K279" s="184"/>
      <c r="L279" s="184"/>
      <c r="M279" s="184"/>
      <c r="N279" s="214"/>
      <c r="O279" s="214"/>
      <c r="P279" s="214"/>
      <c r="Q279" s="201"/>
    </row>
    <row r="280" spans="1:21" ht="15.95" customHeight="1" thickBot="1" x14ac:dyDescent="0.45">
      <c r="A280" s="184"/>
      <c r="B280" s="184"/>
      <c r="C280" s="13" t="s">
        <v>145</v>
      </c>
      <c r="D280" s="184"/>
      <c r="E280" s="184"/>
      <c r="F280" s="184"/>
      <c r="G280" s="184"/>
      <c r="H280" s="184"/>
      <c r="I280" s="184"/>
      <c r="J280" s="184"/>
      <c r="K280" s="184"/>
      <c r="L280" s="184"/>
      <c r="M280" s="184"/>
      <c r="N280" s="214"/>
      <c r="O280" s="214"/>
      <c r="P280" s="214"/>
      <c r="Q280" s="201"/>
    </row>
    <row r="281" spans="1:21" ht="15.95" customHeight="1" x14ac:dyDescent="0.4">
      <c r="A281" s="184"/>
      <c r="B281" s="184"/>
      <c r="C281" s="370"/>
      <c r="D281" s="371"/>
      <c r="E281" s="371"/>
      <c r="F281" s="371"/>
      <c r="G281" s="371"/>
      <c r="H281" s="371"/>
      <c r="I281" s="371"/>
      <c r="J281" s="371"/>
      <c r="K281" s="371"/>
      <c r="L281" s="371"/>
      <c r="M281" s="372"/>
      <c r="N281" s="214"/>
      <c r="O281" s="214"/>
      <c r="P281" s="214"/>
      <c r="Q281" s="201"/>
    </row>
    <row r="282" spans="1:21" ht="15.95" customHeight="1" x14ac:dyDescent="0.4">
      <c r="A282" s="184"/>
      <c r="B282" s="184"/>
      <c r="C282" s="373"/>
      <c r="D282" s="374"/>
      <c r="E282" s="374"/>
      <c r="F282" s="374"/>
      <c r="G282" s="374"/>
      <c r="H282" s="374"/>
      <c r="I282" s="374"/>
      <c r="J282" s="374"/>
      <c r="K282" s="374"/>
      <c r="L282" s="374"/>
      <c r="M282" s="375"/>
      <c r="N282" s="214"/>
      <c r="O282" s="214"/>
      <c r="P282" s="214"/>
      <c r="Q282" s="201"/>
    </row>
    <row r="283" spans="1:21" ht="15.95" customHeight="1" thickBot="1" x14ac:dyDescent="0.45">
      <c r="A283" s="184"/>
      <c r="B283" s="184"/>
      <c r="C283" s="376"/>
      <c r="D283" s="377"/>
      <c r="E283" s="377"/>
      <c r="F283" s="377"/>
      <c r="G283" s="377"/>
      <c r="H283" s="377"/>
      <c r="I283" s="377"/>
      <c r="J283" s="377"/>
      <c r="K283" s="377"/>
      <c r="L283" s="377"/>
      <c r="M283" s="378"/>
      <c r="N283" s="214"/>
      <c r="O283" s="214"/>
      <c r="P283" s="214"/>
      <c r="Q283" s="201"/>
    </row>
    <row r="284" spans="1:21" ht="15.95" customHeight="1" x14ac:dyDescent="0.4">
      <c r="A284" s="184"/>
      <c r="B284" s="184"/>
      <c r="C284" s="184"/>
      <c r="D284" s="184"/>
      <c r="E284" s="184"/>
      <c r="F284" s="184"/>
      <c r="G284" s="184"/>
      <c r="H284" s="184"/>
      <c r="I284" s="184"/>
      <c r="J284" s="184"/>
      <c r="K284" s="184"/>
      <c r="L284" s="184"/>
      <c r="M284" s="184"/>
      <c r="N284" s="214"/>
      <c r="O284" s="214"/>
      <c r="P284" s="214"/>
      <c r="Q284" s="201"/>
    </row>
    <row r="285" spans="1:21" ht="15.95" customHeight="1" thickBot="1" x14ac:dyDescent="0.45">
      <c r="A285" s="184"/>
      <c r="B285" s="3"/>
      <c r="C285" s="8" t="s">
        <v>137</v>
      </c>
      <c r="D285" s="3"/>
      <c r="E285" s="184"/>
      <c r="F285" s="184"/>
      <c r="G285" s="184"/>
      <c r="H285" s="184"/>
      <c r="I285" s="184"/>
      <c r="J285" s="184"/>
      <c r="K285" s="184"/>
      <c r="L285" s="184"/>
      <c r="M285" s="184"/>
      <c r="N285" s="214"/>
      <c r="O285" s="214"/>
      <c r="P285" s="214"/>
      <c r="Q285" s="201"/>
    </row>
    <row r="286" spans="1:21" ht="32.1" customHeight="1" thickBot="1" x14ac:dyDescent="0.45">
      <c r="A286" s="184"/>
      <c r="B286" s="184"/>
      <c r="C286" s="357" t="s">
        <v>153</v>
      </c>
      <c r="D286" s="358"/>
      <c r="E286" s="358"/>
      <c r="F286" s="358"/>
      <c r="G286" s="358"/>
      <c r="H286" s="358"/>
      <c r="I286" s="358"/>
      <c r="J286" s="358"/>
      <c r="K286" s="358"/>
      <c r="L286" s="358"/>
      <c r="M286" s="359"/>
      <c r="N286" s="214"/>
      <c r="O286" s="214"/>
      <c r="P286" s="214"/>
      <c r="Q286" s="201"/>
    </row>
    <row r="287" spans="1:21" ht="15.95" customHeight="1" thickBot="1" x14ac:dyDescent="0.45">
      <c r="A287" s="184"/>
      <c r="B287" s="184"/>
      <c r="C287" s="11" t="s">
        <v>138</v>
      </c>
      <c r="D287" s="184"/>
      <c r="E287" s="184"/>
      <c r="F287" s="184"/>
      <c r="G287" s="184"/>
      <c r="H287" s="184"/>
      <c r="I287" s="184"/>
      <c r="J287" s="184"/>
      <c r="K287" s="184"/>
      <c r="L287" s="184"/>
      <c r="M287" s="184"/>
      <c r="N287" s="214"/>
      <c r="O287" s="214"/>
      <c r="P287" s="214"/>
      <c r="Q287" s="201"/>
    </row>
    <row r="288" spans="1:21" ht="15.95" customHeight="1" thickBot="1" x14ac:dyDescent="0.45">
      <c r="A288" s="184"/>
      <c r="B288" s="184"/>
      <c r="C288" s="367"/>
      <c r="D288" s="368"/>
      <c r="E288" s="368"/>
      <c r="F288" s="368"/>
      <c r="G288" s="368"/>
      <c r="H288" s="368"/>
      <c r="I288" s="368"/>
      <c r="J288" s="368"/>
      <c r="K288" s="368"/>
      <c r="L288" s="368"/>
      <c r="M288" s="369"/>
      <c r="N288" s="214"/>
      <c r="O288" s="214"/>
      <c r="P288" s="214"/>
      <c r="Q288" s="201"/>
    </row>
    <row r="289" spans="1:21" ht="15.95" customHeight="1" x14ac:dyDescent="0.4">
      <c r="A289" s="184"/>
      <c r="B289" s="3"/>
      <c r="C289" s="360" t="s">
        <v>139</v>
      </c>
      <c r="D289" s="8"/>
      <c r="E289" s="362" t="s">
        <v>140</v>
      </c>
      <c r="F289" s="11"/>
      <c r="G289" s="364" t="s">
        <v>141</v>
      </c>
      <c r="H289" s="10"/>
      <c r="I289" s="366" t="s">
        <v>142</v>
      </c>
      <c r="J289" s="366"/>
      <c r="K289" s="366"/>
      <c r="L289" s="366"/>
      <c r="M289" s="366"/>
      <c r="N289" s="214"/>
      <c r="O289" s="214"/>
      <c r="P289" s="214"/>
      <c r="Q289" s="201"/>
    </row>
    <row r="290" spans="1:21" ht="15.95" customHeight="1" thickBot="1" x14ac:dyDescent="0.45">
      <c r="A290" s="184"/>
      <c r="B290" s="3"/>
      <c r="C290" s="361"/>
      <c r="D290" s="8"/>
      <c r="E290" s="363"/>
      <c r="F290" s="11"/>
      <c r="G290" s="365"/>
      <c r="H290" s="12"/>
      <c r="I290" s="13">
        <v>2565</v>
      </c>
      <c r="J290" s="13"/>
      <c r="K290" s="13">
        <v>2566</v>
      </c>
      <c r="L290" s="13"/>
      <c r="M290" s="13">
        <v>2567</v>
      </c>
      <c r="N290" s="214"/>
      <c r="O290" s="214"/>
      <c r="P290" s="214"/>
      <c r="Q290" s="201"/>
    </row>
    <row r="291" spans="1:21" ht="15.95" customHeight="1" thickBot="1" x14ac:dyDescent="0.45">
      <c r="A291" s="184"/>
      <c r="B291" s="3"/>
      <c r="C291" s="172"/>
      <c r="D291" s="3"/>
      <c r="E291" s="173"/>
      <c r="F291" s="184"/>
      <c r="G291" s="174"/>
      <c r="H291" s="109"/>
      <c r="I291" s="174"/>
      <c r="J291" s="110"/>
      <c r="K291" s="174"/>
      <c r="L291" s="110"/>
      <c r="M291" s="174"/>
      <c r="N291" s="214"/>
      <c r="O291" s="214" t="str">
        <f>C286</f>
        <v>ตัวชี้วัดที่แสดงถึงผลสำเร็จของการเป็นต้นแบบโดยได้รับรองจากหน่วยงานภายนอกในระดับประเทศ/ระดับนานาชาติ</v>
      </c>
      <c r="P291" s="215" t="str">
        <f>ตัววัดหมวด7และคำนวณคะแนน!N43</f>
        <v/>
      </c>
      <c r="Q291" s="201"/>
      <c r="T291" s="216" t="s">
        <v>143</v>
      </c>
      <c r="U291" s="216" t="s">
        <v>144</v>
      </c>
    </row>
    <row r="292" spans="1:21" ht="15.95" customHeight="1" x14ac:dyDescent="0.4">
      <c r="A292" s="184"/>
      <c r="B292" s="184"/>
      <c r="C292" s="184"/>
      <c r="D292" s="184"/>
      <c r="E292" s="184"/>
      <c r="F292" s="184"/>
      <c r="G292" s="184"/>
      <c r="H292" s="184"/>
      <c r="I292" s="184"/>
      <c r="J292" s="184"/>
      <c r="K292" s="184"/>
      <c r="L292" s="184"/>
      <c r="M292" s="184"/>
      <c r="N292" s="214"/>
      <c r="O292" s="214"/>
      <c r="P292" s="214"/>
      <c r="Q292" s="201"/>
    </row>
    <row r="293" spans="1:21" ht="15.95" customHeight="1" thickBot="1" x14ac:dyDescent="0.45">
      <c r="A293" s="184"/>
      <c r="B293" s="184"/>
      <c r="C293" s="13" t="s">
        <v>145</v>
      </c>
      <c r="D293" s="184"/>
      <c r="E293" s="184"/>
      <c r="F293" s="184"/>
      <c r="G293" s="184"/>
      <c r="H293" s="184"/>
      <c r="I293" s="184"/>
      <c r="J293" s="184"/>
      <c r="K293" s="184"/>
      <c r="L293" s="184"/>
      <c r="M293" s="184"/>
      <c r="N293" s="214"/>
      <c r="O293" s="214"/>
      <c r="P293" s="214"/>
      <c r="Q293" s="201"/>
    </row>
    <row r="294" spans="1:21" ht="15.95" customHeight="1" x14ac:dyDescent="0.4">
      <c r="A294" s="184"/>
      <c r="B294" s="184"/>
      <c r="C294" s="370"/>
      <c r="D294" s="371"/>
      <c r="E294" s="371"/>
      <c r="F294" s="371"/>
      <c r="G294" s="371"/>
      <c r="H294" s="371"/>
      <c r="I294" s="371"/>
      <c r="J294" s="371"/>
      <c r="K294" s="371"/>
      <c r="L294" s="371"/>
      <c r="M294" s="372"/>
      <c r="N294" s="214"/>
      <c r="O294" s="214"/>
      <c r="P294" s="214"/>
      <c r="Q294" s="201"/>
    </row>
    <row r="295" spans="1:21" ht="15.95" customHeight="1" x14ac:dyDescent="0.4">
      <c r="A295" s="184"/>
      <c r="B295" s="184"/>
      <c r="C295" s="373"/>
      <c r="D295" s="374"/>
      <c r="E295" s="374"/>
      <c r="F295" s="374"/>
      <c r="G295" s="374"/>
      <c r="H295" s="374"/>
      <c r="I295" s="374"/>
      <c r="J295" s="374"/>
      <c r="K295" s="374"/>
      <c r="L295" s="374"/>
      <c r="M295" s="375"/>
      <c r="N295" s="214"/>
      <c r="O295" s="214"/>
      <c r="P295" s="214"/>
      <c r="Q295" s="201"/>
    </row>
    <row r="296" spans="1:21" ht="15.95" customHeight="1" thickBot="1" x14ac:dyDescent="0.45">
      <c r="A296" s="184"/>
      <c r="B296" s="184"/>
      <c r="C296" s="376"/>
      <c r="D296" s="377"/>
      <c r="E296" s="377"/>
      <c r="F296" s="377"/>
      <c r="G296" s="377"/>
      <c r="H296" s="377"/>
      <c r="I296" s="377"/>
      <c r="J296" s="377"/>
      <c r="K296" s="377"/>
      <c r="L296" s="377"/>
      <c r="M296" s="378"/>
      <c r="N296" s="214"/>
      <c r="O296" s="214"/>
      <c r="P296" s="214"/>
      <c r="Q296" s="201"/>
    </row>
    <row r="297" spans="1:21" ht="15.95" customHeight="1" x14ac:dyDescent="0.4">
      <c r="A297" s="184"/>
      <c r="B297" s="184"/>
      <c r="C297" s="184"/>
      <c r="D297" s="184"/>
      <c r="E297" s="184"/>
      <c r="F297" s="184"/>
      <c r="G297" s="184"/>
      <c r="H297" s="184"/>
      <c r="I297" s="184"/>
      <c r="J297" s="184"/>
      <c r="K297" s="184"/>
      <c r="L297" s="184"/>
      <c r="M297" s="184"/>
      <c r="N297" s="214"/>
      <c r="O297" s="214"/>
      <c r="P297" s="214"/>
      <c r="Q297" s="201"/>
    </row>
    <row r="298" spans="1:21" ht="15.95" customHeight="1" x14ac:dyDescent="0.4">
      <c r="A298" s="184"/>
      <c r="B298" s="3" t="s">
        <v>154</v>
      </c>
      <c r="C298" s="184"/>
      <c r="D298" s="3"/>
      <c r="E298" s="184"/>
      <c r="F298" s="184"/>
      <c r="G298" s="184"/>
      <c r="H298" s="184"/>
      <c r="I298" s="184"/>
      <c r="J298" s="184"/>
      <c r="K298" s="184"/>
      <c r="L298" s="184"/>
      <c r="M298" s="184"/>
      <c r="N298" s="214"/>
      <c r="O298" s="214"/>
      <c r="P298" s="214"/>
      <c r="Q298" s="201"/>
    </row>
    <row r="299" spans="1:21" ht="8.1" customHeight="1" x14ac:dyDescent="0.4">
      <c r="A299" s="184"/>
      <c r="B299" s="184"/>
      <c r="C299" s="184"/>
      <c r="D299" s="184"/>
      <c r="E299" s="184"/>
      <c r="F299" s="184"/>
      <c r="G299" s="184"/>
      <c r="H299" s="184"/>
      <c r="I299" s="184"/>
      <c r="J299" s="184"/>
      <c r="K299" s="184"/>
      <c r="L299" s="184"/>
      <c r="M299" s="184"/>
      <c r="N299" s="214"/>
      <c r="O299" s="214"/>
      <c r="P299" s="214"/>
      <c r="Q299" s="201"/>
    </row>
    <row r="300" spans="1:21" ht="15.95" customHeight="1" thickBot="1" x14ac:dyDescent="0.45">
      <c r="A300" s="184"/>
      <c r="B300" s="3"/>
      <c r="C300" s="8" t="s">
        <v>137</v>
      </c>
      <c r="D300" s="3"/>
      <c r="E300" s="184"/>
      <c r="F300" s="184"/>
      <c r="G300" s="184"/>
      <c r="H300" s="184"/>
      <c r="I300" s="184"/>
      <c r="J300" s="184"/>
      <c r="K300" s="184"/>
      <c r="L300" s="184"/>
      <c r="M300" s="184"/>
      <c r="N300" s="214"/>
      <c r="O300" s="214"/>
      <c r="P300" s="214"/>
      <c r="Q300" s="201"/>
    </row>
    <row r="301" spans="1:21" ht="63.95" customHeight="1" thickBot="1" x14ac:dyDescent="0.45">
      <c r="A301" s="184"/>
      <c r="B301" s="184"/>
      <c r="C301" s="357" t="s">
        <v>155</v>
      </c>
      <c r="D301" s="358"/>
      <c r="E301" s="358"/>
      <c r="F301" s="358"/>
      <c r="G301" s="358"/>
      <c r="H301" s="358"/>
      <c r="I301" s="358"/>
      <c r="J301" s="358"/>
      <c r="K301" s="358"/>
      <c r="L301" s="358"/>
      <c r="M301" s="359"/>
      <c r="N301" s="214"/>
      <c r="O301" s="246"/>
      <c r="P301" s="214"/>
      <c r="Q301" s="201"/>
    </row>
    <row r="302" spans="1:21" ht="15.95" customHeight="1" thickBot="1" x14ac:dyDescent="0.45">
      <c r="A302" s="184"/>
      <c r="B302" s="184"/>
      <c r="C302" s="11" t="s">
        <v>138</v>
      </c>
      <c r="D302" s="184"/>
      <c r="E302" s="184"/>
      <c r="F302" s="184"/>
      <c r="G302" s="184"/>
      <c r="H302" s="184"/>
      <c r="I302" s="184"/>
      <c r="J302" s="184"/>
      <c r="K302" s="184"/>
      <c r="L302" s="184"/>
      <c r="M302" s="184"/>
      <c r="N302" s="214"/>
      <c r="O302" s="214"/>
      <c r="P302" s="214"/>
      <c r="Q302" s="201"/>
    </row>
    <row r="303" spans="1:21" ht="15.95" customHeight="1" thickBot="1" x14ac:dyDescent="0.45">
      <c r="A303" s="184"/>
      <c r="B303" s="184"/>
      <c r="C303" s="367"/>
      <c r="D303" s="368"/>
      <c r="E303" s="368"/>
      <c r="F303" s="368"/>
      <c r="G303" s="368"/>
      <c r="H303" s="368"/>
      <c r="I303" s="368"/>
      <c r="J303" s="368"/>
      <c r="K303" s="368"/>
      <c r="L303" s="368"/>
      <c r="M303" s="369"/>
      <c r="N303" s="214"/>
      <c r="O303" s="214"/>
      <c r="P303" s="214"/>
      <c r="Q303" s="201"/>
    </row>
    <row r="304" spans="1:21" ht="15.95" customHeight="1" x14ac:dyDescent="0.4">
      <c r="A304" s="184"/>
      <c r="B304" s="3"/>
      <c r="C304" s="360" t="s">
        <v>139</v>
      </c>
      <c r="D304" s="8"/>
      <c r="E304" s="362" t="s">
        <v>140</v>
      </c>
      <c r="F304" s="11"/>
      <c r="G304" s="364" t="s">
        <v>141</v>
      </c>
      <c r="H304" s="10"/>
      <c r="I304" s="366" t="s">
        <v>142</v>
      </c>
      <c r="J304" s="366"/>
      <c r="K304" s="366"/>
      <c r="L304" s="366"/>
      <c r="M304" s="366"/>
      <c r="N304" s="214"/>
      <c r="O304" s="214"/>
      <c r="P304" s="214"/>
      <c r="Q304" s="201"/>
    </row>
    <row r="305" spans="1:21" ht="15.95" customHeight="1" thickBot="1" x14ac:dyDescent="0.45">
      <c r="A305" s="184"/>
      <c r="B305" s="3"/>
      <c r="C305" s="361"/>
      <c r="D305" s="8"/>
      <c r="E305" s="363"/>
      <c r="F305" s="11"/>
      <c r="G305" s="365"/>
      <c r="H305" s="12"/>
      <c r="I305" s="13">
        <v>2565</v>
      </c>
      <c r="J305" s="13"/>
      <c r="K305" s="13">
        <v>2566</v>
      </c>
      <c r="L305" s="13"/>
      <c r="M305" s="13">
        <v>2567</v>
      </c>
      <c r="N305" s="214"/>
      <c r="O305" s="214"/>
      <c r="P305" s="214"/>
      <c r="Q305" s="201"/>
    </row>
    <row r="306" spans="1:21" ht="15.95" customHeight="1" thickBot="1" x14ac:dyDescent="0.45">
      <c r="A306" s="184"/>
      <c r="B306" s="3"/>
      <c r="C306" s="172"/>
      <c r="D306" s="3"/>
      <c r="E306" s="173"/>
      <c r="F306" s="184"/>
      <c r="G306" s="175"/>
      <c r="H306" s="111"/>
      <c r="I306" s="175"/>
      <c r="J306" s="112"/>
      <c r="K306" s="175"/>
      <c r="L306" s="112"/>
      <c r="M306" s="175"/>
      <c r="N306" s="214"/>
      <c r="O306" s="214" t="str">
        <f>C301</f>
        <v>ตัวชี้วัดที่แสดงถึงผลสำเร็จของการแข่งขัน และได้รับการจัดอันดับในระดับนานาชาติที่ดีขึ้นในด้านที่หน่วยงานรับผิดชอบโดยตรง 
(โดยพิจารณาจากผลการจัดอันดับตามภารกิจหลักของหน่วยงานที่ได้รับการยอมรับทั้งในระดับชาติและนานาชาติ แต่ในกรณีระบุตัวชี้วัดการได้รับเหรียญรางวัลจากการแข่งขันกีฬา จะไม่พิจารณาให้คะแนน)</v>
      </c>
      <c r="P306" s="215" t="str">
        <f>ตัววัดหมวด7และคำนวณคะแนน!N44</f>
        <v/>
      </c>
      <c r="Q306" s="201"/>
      <c r="T306" s="216" t="s">
        <v>143</v>
      </c>
      <c r="U306" s="216" t="s">
        <v>144</v>
      </c>
    </row>
    <row r="307" spans="1:21" ht="15.95" customHeight="1" x14ac:dyDescent="0.4">
      <c r="A307" s="184"/>
      <c r="B307" s="184"/>
      <c r="C307" s="184"/>
      <c r="D307" s="184"/>
      <c r="E307" s="184"/>
      <c r="F307" s="184"/>
      <c r="G307" s="184"/>
      <c r="H307" s="184"/>
      <c r="I307" s="184"/>
      <c r="J307" s="184"/>
      <c r="K307" s="184"/>
      <c r="L307" s="184"/>
      <c r="M307" s="184"/>
      <c r="N307" s="214"/>
      <c r="O307" s="214"/>
      <c r="P307" s="214"/>
      <c r="Q307" s="201"/>
    </row>
    <row r="308" spans="1:21" ht="15.95" customHeight="1" thickBot="1" x14ac:dyDescent="0.45">
      <c r="A308" s="184"/>
      <c r="B308" s="184"/>
      <c r="C308" s="13" t="s">
        <v>145</v>
      </c>
      <c r="D308" s="184"/>
      <c r="E308" s="184"/>
      <c r="F308" s="184"/>
      <c r="G308" s="184"/>
      <c r="H308" s="184"/>
      <c r="I308" s="184"/>
      <c r="J308" s="184"/>
      <c r="K308" s="184"/>
      <c r="L308" s="184"/>
      <c r="M308" s="184"/>
      <c r="N308" s="214"/>
      <c r="O308" s="214"/>
      <c r="P308" s="214"/>
      <c r="Q308" s="201"/>
    </row>
    <row r="309" spans="1:21" ht="15.95" customHeight="1" x14ac:dyDescent="0.4">
      <c r="A309" s="184"/>
      <c r="B309" s="184"/>
      <c r="C309" s="370"/>
      <c r="D309" s="371"/>
      <c r="E309" s="371"/>
      <c r="F309" s="371"/>
      <c r="G309" s="371"/>
      <c r="H309" s="371"/>
      <c r="I309" s="371"/>
      <c r="J309" s="371"/>
      <c r="K309" s="371"/>
      <c r="L309" s="371"/>
      <c r="M309" s="372"/>
      <c r="N309" s="214"/>
      <c r="O309" s="214"/>
      <c r="P309" s="214"/>
      <c r="Q309" s="201"/>
    </row>
    <row r="310" spans="1:21" ht="15.95" customHeight="1" x14ac:dyDescent="0.4">
      <c r="A310" s="184"/>
      <c r="B310" s="184"/>
      <c r="C310" s="373"/>
      <c r="D310" s="374"/>
      <c r="E310" s="374"/>
      <c r="F310" s="374"/>
      <c r="G310" s="374"/>
      <c r="H310" s="374"/>
      <c r="I310" s="374"/>
      <c r="J310" s="374"/>
      <c r="K310" s="374"/>
      <c r="L310" s="374"/>
      <c r="M310" s="375"/>
      <c r="N310" s="214"/>
      <c r="O310" s="214"/>
      <c r="P310" s="214"/>
      <c r="Q310" s="201"/>
    </row>
    <row r="311" spans="1:21" ht="15.95" customHeight="1" thickBot="1" x14ac:dyDescent="0.45">
      <c r="A311" s="184"/>
      <c r="B311" s="184"/>
      <c r="C311" s="376"/>
      <c r="D311" s="377"/>
      <c r="E311" s="377"/>
      <c r="F311" s="377"/>
      <c r="G311" s="377"/>
      <c r="H311" s="377"/>
      <c r="I311" s="377"/>
      <c r="J311" s="377"/>
      <c r="K311" s="377"/>
      <c r="L311" s="377"/>
      <c r="M311" s="378"/>
      <c r="N311" s="214"/>
      <c r="O311" s="214"/>
      <c r="P311" s="214"/>
      <c r="Q311" s="201"/>
    </row>
    <row r="312" spans="1:21" ht="15.95" customHeight="1" x14ac:dyDescent="0.4">
      <c r="A312" s="184"/>
      <c r="B312" s="184"/>
      <c r="C312" s="184"/>
      <c r="D312" s="184"/>
      <c r="E312" s="184"/>
      <c r="F312" s="184"/>
      <c r="G312" s="184"/>
      <c r="H312" s="184"/>
      <c r="I312" s="184"/>
      <c r="J312" s="184"/>
      <c r="K312" s="184"/>
      <c r="L312" s="184"/>
      <c r="M312" s="184"/>
      <c r="N312" s="186"/>
      <c r="O312" s="214"/>
      <c r="P312" s="214"/>
      <c r="Q312" s="201"/>
    </row>
    <row r="313" spans="1:21" ht="15.95" customHeight="1" thickBot="1" x14ac:dyDescent="0.45">
      <c r="A313" s="184"/>
      <c r="B313" s="3"/>
      <c r="C313" s="8" t="s">
        <v>137</v>
      </c>
      <c r="D313" s="3"/>
      <c r="E313" s="184"/>
      <c r="F313" s="184"/>
      <c r="G313" s="184"/>
      <c r="H313" s="184"/>
      <c r="I313" s="184"/>
      <c r="J313" s="184"/>
      <c r="K313" s="184"/>
      <c r="L313" s="184"/>
      <c r="M313" s="184"/>
      <c r="N313" s="214"/>
      <c r="O313" s="214"/>
      <c r="P313" s="214"/>
      <c r="Q313" s="201"/>
    </row>
    <row r="314" spans="1:21" ht="63.95" customHeight="1" thickBot="1" x14ac:dyDescent="0.45">
      <c r="A314" s="184"/>
      <c r="B314" s="184"/>
      <c r="C314" s="357" t="s">
        <v>155</v>
      </c>
      <c r="D314" s="358"/>
      <c r="E314" s="358"/>
      <c r="F314" s="358"/>
      <c r="G314" s="358"/>
      <c r="H314" s="358"/>
      <c r="I314" s="358"/>
      <c r="J314" s="358"/>
      <c r="K314" s="358"/>
      <c r="L314" s="358"/>
      <c r="M314" s="359"/>
      <c r="N314" s="214"/>
      <c r="O314" s="214"/>
      <c r="P314" s="214"/>
      <c r="Q314" s="201"/>
    </row>
    <row r="315" spans="1:21" ht="15.95" customHeight="1" thickBot="1" x14ac:dyDescent="0.45">
      <c r="A315" s="184"/>
      <c r="B315" s="184"/>
      <c r="C315" s="11" t="s">
        <v>138</v>
      </c>
      <c r="D315" s="184"/>
      <c r="E315" s="184"/>
      <c r="F315" s="184"/>
      <c r="G315" s="184"/>
      <c r="H315" s="184"/>
      <c r="I315" s="184"/>
      <c r="J315" s="184"/>
      <c r="K315" s="184"/>
      <c r="L315" s="184"/>
      <c r="M315" s="184"/>
      <c r="N315" s="214"/>
      <c r="O315" s="214"/>
      <c r="P315" s="214"/>
      <c r="Q315" s="201"/>
    </row>
    <row r="316" spans="1:21" ht="15.95" customHeight="1" thickBot="1" x14ac:dyDescent="0.45">
      <c r="A316" s="184"/>
      <c r="B316" s="184"/>
      <c r="C316" s="367"/>
      <c r="D316" s="368"/>
      <c r="E316" s="368"/>
      <c r="F316" s="368"/>
      <c r="G316" s="368"/>
      <c r="H316" s="368"/>
      <c r="I316" s="368"/>
      <c r="J316" s="368"/>
      <c r="K316" s="368"/>
      <c r="L316" s="368"/>
      <c r="M316" s="369"/>
      <c r="N316" s="214"/>
      <c r="O316" s="214"/>
      <c r="P316" s="214"/>
      <c r="Q316" s="201"/>
    </row>
    <row r="317" spans="1:21" ht="15.95" customHeight="1" x14ac:dyDescent="0.4">
      <c r="A317" s="184"/>
      <c r="B317" s="3"/>
      <c r="C317" s="360" t="s">
        <v>139</v>
      </c>
      <c r="D317" s="8"/>
      <c r="E317" s="362" t="s">
        <v>140</v>
      </c>
      <c r="F317" s="11"/>
      <c r="G317" s="364" t="s">
        <v>141</v>
      </c>
      <c r="H317" s="10"/>
      <c r="I317" s="366" t="s">
        <v>142</v>
      </c>
      <c r="J317" s="366"/>
      <c r="K317" s="366"/>
      <c r="L317" s="366"/>
      <c r="M317" s="366"/>
      <c r="N317" s="214"/>
      <c r="O317" s="214"/>
      <c r="P317" s="214"/>
      <c r="Q317" s="201"/>
    </row>
    <row r="318" spans="1:21" ht="15.95" customHeight="1" thickBot="1" x14ac:dyDescent="0.45">
      <c r="A318" s="184"/>
      <c r="B318" s="3"/>
      <c r="C318" s="361"/>
      <c r="D318" s="8"/>
      <c r="E318" s="363"/>
      <c r="F318" s="11"/>
      <c r="G318" s="365"/>
      <c r="H318" s="12"/>
      <c r="I318" s="13">
        <v>2565</v>
      </c>
      <c r="J318" s="13"/>
      <c r="K318" s="13">
        <v>2566</v>
      </c>
      <c r="L318" s="13"/>
      <c r="M318" s="13">
        <v>2567</v>
      </c>
      <c r="N318" s="214"/>
      <c r="O318" s="214"/>
      <c r="P318" s="214"/>
      <c r="Q318" s="201"/>
    </row>
    <row r="319" spans="1:21" ht="15.95" customHeight="1" thickBot="1" x14ac:dyDescent="0.45">
      <c r="A319" s="184"/>
      <c r="B319" s="3"/>
      <c r="C319" s="172"/>
      <c r="D319" s="3"/>
      <c r="E319" s="173"/>
      <c r="F319" s="184"/>
      <c r="G319" s="175"/>
      <c r="H319" s="111"/>
      <c r="I319" s="175"/>
      <c r="J319" s="112"/>
      <c r="K319" s="175"/>
      <c r="L319" s="112"/>
      <c r="M319" s="175"/>
      <c r="N319" s="214"/>
      <c r="O319" s="214" t="str">
        <f>C314</f>
        <v>ตัวชี้วัดที่แสดงถึงผลสำเร็จของการแข่งขัน และได้รับการจัดอันดับในระดับนานาชาติที่ดีขึ้นในด้านที่หน่วยงานรับผิดชอบโดยตรง 
(โดยพิจารณาจากผลการจัดอันดับตามภารกิจหลักของหน่วยงานที่ได้รับการยอมรับทั้งในระดับชาติและนานาชาติ แต่ในกรณีระบุตัวชี้วัดการได้รับเหรียญรางวัลจากการแข่งขันกีฬา จะไม่พิจารณาให้คะแนน)</v>
      </c>
      <c r="P319" s="215" t="str">
        <f>ตัววัดหมวด7และคำนวณคะแนน!N45</f>
        <v/>
      </c>
      <c r="Q319" s="201"/>
      <c r="T319" s="216" t="s">
        <v>143</v>
      </c>
      <c r="U319" s="216" t="s">
        <v>144</v>
      </c>
    </row>
    <row r="320" spans="1:21" ht="15.95" customHeight="1" x14ac:dyDescent="0.4">
      <c r="A320" s="184"/>
      <c r="B320" s="184"/>
      <c r="C320" s="184"/>
      <c r="D320" s="184"/>
      <c r="E320" s="184"/>
      <c r="F320" s="184"/>
      <c r="G320" s="184"/>
      <c r="H320" s="184"/>
      <c r="I320" s="184"/>
      <c r="J320" s="184"/>
      <c r="K320" s="184"/>
      <c r="L320" s="184"/>
      <c r="M320" s="184"/>
      <c r="N320" s="214"/>
      <c r="O320" s="214"/>
      <c r="P320" s="214"/>
      <c r="Q320" s="201"/>
    </row>
    <row r="321" spans="1:17" ht="15.95" customHeight="1" thickBot="1" x14ac:dyDescent="0.45">
      <c r="A321" s="184"/>
      <c r="B321" s="184"/>
      <c r="C321" s="13" t="s">
        <v>145</v>
      </c>
      <c r="D321" s="184"/>
      <c r="E321" s="184"/>
      <c r="F321" s="184"/>
      <c r="G321" s="184"/>
      <c r="H321" s="184"/>
      <c r="I321" s="184"/>
      <c r="J321" s="184"/>
      <c r="K321" s="184"/>
      <c r="L321" s="184"/>
      <c r="M321" s="184"/>
      <c r="N321" s="214"/>
      <c r="O321" s="214"/>
      <c r="P321" s="214"/>
      <c r="Q321" s="201"/>
    </row>
    <row r="322" spans="1:17" ht="15.95" customHeight="1" x14ac:dyDescent="0.4">
      <c r="A322" s="184"/>
      <c r="B322" s="184"/>
      <c r="C322" s="370"/>
      <c r="D322" s="371"/>
      <c r="E322" s="371"/>
      <c r="F322" s="371"/>
      <c r="G322" s="371"/>
      <c r="H322" s="371"/>
      <c r="I322" s="371"/>
      <c r="J322" s="371"/>
      <c r="K322" s="371"/>
      <c r="L322" s="371"/>
      <c r="M322" s="372"/>
      <c r="N322" s="214"/>
      <c r="O322" s="201"/>
      <c r="P322" s="201"/>
      <c r="Q322" s="201"/>
    </row>
    <row r="323" spans="1:17" ht="15.95" customHeight="1" x14ac:dyDescent="0.4">
      <c r="A323" s="184"/>
      <c r="B323" s="184"/>
      <c r="C323" s="373"/>
      <c r="D323" s="374"/>
      <c r="E323" s="374"/>
      <c r="F323" s="374"/>
      <c r="G323" s="374"/>
      <c r="H323" s="374"/>
      <c r="I323" s="374"/>
      <c r="J323" s="374"/>
      <c r="K323" s="374"/>
      <c r="L323" s="374"/>
      <c r="M323" s="375"/>
      <c r="N323" s="214"/>
      <c r="O323" s="201"/>
      <c r="P323" s="201"/>
      <c r="Q323" s="201"/>
    </row>
    <row r="324" spans="1:17" ht="15.95" customHeight="1" thickBot="1" x14ac:dyDescent="0.45">
      <c r="A324" s="184"/>
      <c r="B324" s="184"/>
      <c r="C324" s="376"/>
      <c r="D324" s="377"/>
      <c r="E324" s="377"/>
      <c r="F324" s="377"/>
      <c r="G324" s="377"/>
      <c r="H324" s="377"/>
      <c r="I324" s="377"/>
      <c r="J324" s="377"/>
      <c r="K324" s="377"/>
      <c r="L324" s="377"/>
      <c r="M324" s="378"/>
      <c r="N324" s="214"/>
      <c r="O324" s="201"/>
      <c r="P324" s="201"/>
      <c r="Q324" s="201"/>
    </row>
    <row r="325" spans="1:17" ht="15.95" customHeight="1" x14ac:dyDescent="0.4">
      <c r="A325" s="184"/>
      <c r="B325" s="184"/>
      <c r="C325" s="184"/>
      <c r="D325" s="184"/>
      <c r="E325" s="184"/>
      <c r="F325" s="184"/>
      <c r="G325" s="184"/>
      <c r="H325" s="184"/>
      <c r="I325" s="184"/>
      <c r="J325" s="184"/>
      <c r="K325" s="184"/>
      <c r="L325" s="184"/>
      <c r="M325" s="184"/>
      <c r="N325" s="186"/>
      <c r="O325" s="201"/>
      <c r="P325" s="201"/>
      <c r="Q325" s="201"/>
    </row>
  </sheetData>
  <sheetProtection algorithmName="SHA-512" hashValue="lkSKUKb77wiqo6Zix2fEjVmXgSnQ+fRwnChOtFnsoZfzR60bA1JxFO3VLeJJmhgtYIMzjFKcob1yG5m2Khgw8w==" saltValue="zMiaAcCnBR84Xel9WwHvhw==" spinCount="100000" sheet="1" formatRows="0"/>
  <mergeCells count="105">
    <mergeCell ref="C286:M286"/>
    <mergeCell ref="C288:M288"/>
    <mergeCell ref="C289:C290"/>
    <mergeCell ref="E289:E290"/>
    <mergeCell ref="G289:G290"/>
    <mergeCell ref="I289:M289"/>
    <mergeCell ref="C322:M324"/>
    <mergeCell ref="C314:M314"/>
    <mergeCell ref="C316:M316"/>
    <mergeCell ref="C317:C318"/>
    <mergeCell ref="E317:E318"/>
    <mergeCell ref="G317:G318"/>
    <mergeCell ref="I317:M317"/>
    <mergeCell ref="C258:M258"/>
    <mergeCell ref="C260:M260"/>
    <mergeCell ref="C261:C262"/>
    <mergeCell ref="E261:E262"/>
    <mergeCell ref="G261:G262"/>
    <mergeCell ref="I261:M261"/>
    <mergeCell ref="C247:M247"/>
    <mergeCell ref="C253:M255"/>
    <mergeCell ref="C309:M311"/>
    <mergeCell ref="C273:M273"/>
    <mergeCell ref="C276:C277"/>
    <mergeCell ref="E276:E277"/>
    <mergeCell ref="G276:G277"/>
    <mergeCell ref="I276:M276"/>
    <mergeCell ref="C281:M283"/>
    <mergeCell ref="C303:M303"/>
    <mergeCell ref="C301:M301"/>
    <mergeCell ref="C304:C305"/>
    <mergeCell ref="E304:E305"/>
    <mergeCell ref="G304:G305"/>
    <mergeCell ref="I304:M304"/>
    <mergeCell ref="C294:M296"/>
    <mergeCell ref="C275:M275"/>
    <mergeCell ref="C266:M268"/>
    <mergeCell ref="C192:C193"/>
    <mergeCell ref="E192:E193"/>
    <mergeCell ref="G192:G193"/>
    <mergeCell ref="I192:M192"/>
    <mergeCell ref="C191:M191"/>
    <mergeCell ref="C189:M189"/>
    <mergeCell ref="C230:M230"/>
    <mergeCell ref="C232:M232"/>
    <mergeCell ref="C233:C234"/>
    <mergeCell ref="E233:E234"/>
    <mergeCell ref="G233:G234"/>
    <mergeCell ref="I233:M233"/>
    <mergeCell ref="I220:M220"/>
    <mergeCell ref="C225:M227"/>
    <mergeCell ref="C197:M199"/>
    <mergeCell ref="C210:M212"/>
    <mergeCell ref="C202:M202"/>
    <mergeCell ref="C204:M204"/>
    <mergeCell ref="E205:E206"/>
    <mergeCell ref="G205:G206"/>
    <mergeCell ref="I205:M205"/>
    <mergeCell ref="C205:C206"/>
    <mergeCell ref="B5:M5"/>
    <mergeCell ref="D13:M13"/>
    <mergeCell ref="O18:O22"/>
    <mergeCell ref="C156:M158"/>
    <mergeCell ref="C148:M148"/>
    <mergeCell ref="I151:M151"/>
    <mergeCell ref="G151:G152"/>
    <mergeCell ref="E151:E152"/>
    <mergeCell ref="A144:M144"/>
    <mergeCell ref="O88:O94"/>
    <mergeCell ref="O80:O85"/>
    <mergeCell ref="C28:M39"/>
    <mergeCell ref="O26:O32"/>
    <mergeCell ref="C53:M64"/>
    <mergeCell ref="C89:M103"/>
    <mergeCell ref="C161:M161"/>
    <mergeCell ref="C163:M163"/>
    <mergeCell ref="C182:M184"/>
    <mergeCell ref="O119:O123"/>
    <mergeCell ref="O126:O131"/>
    <mergeCell ref="C164:C165"/>
    <mergeCell ref="E164:E165"/>
    <mergeCell ref="G164:G165"/>
    <mergeCell ref="I164:M164"/>
    <mergeCell ref="C169:M171"/>
    <mergeCell ref="C151:C152"/>
    <mergeCell ref="A143:M143"/>
    <mergeCell ref="C125:M140"/>
    <mergeCell ref="C150:M150"/>
    <mergeCell ref="C174:M174"/>
    <mergeCell ref="C176:M176"/>
    <mergeCell ref="C177:C178"/>
    <mergeCell ref="E177:E178"/>
    <mergeCell ref="G177:G178"/>
    <mergeCell ref="I177:M177"/>
    <mergeCell ref="C245:M245"/>
    <mergeCell ref="C248:C249"/>
    <mergeCell ref="E248:E249"/>
    <mergeCell ref="G248:G249"/>
    <mergeCell ref="I248:M248"/>
    <mergeCell ref="C217:M217"/>
    <mergeCell ref="C220:C221"/>
    <mergeCell ref="E220:E221"/>
    <mergeCell ref="G220:G221"/>
    <mergeCell ref="C219:M219"/>
    <mergeCell ref="C238:M240"/>
  </mergeCells>
  <conditionalFormatting sqref="C11 C24">
    <cfRule type="cellIs" dxfId="401" priority="267" operator="equal">
      <formula>$T$11</formula>
    </cfRule>
    <cfRule type="cellIs" dxfId="400" priority="266" operator="equal">
      <formula>$U$11</formula>
    </cfRule>
  </conditionalFormatting>
  <conditionalFormatting sqref="C13">
    <cfRule type="cellIs" dxfId="399" priority="99" operator="equal">
      <formula>$T$11</formula>
    </cfRule>
    <cfRule type="cellIs" dxfId="398" priority="98" operator="equal">
      <formula>$U$11</formula>
    </cfRule>
  </conditionalFormatting>
  <conditionalFormatting sqref="C17">
    <cfRule type="cellIs" dxfId="397" priority="96" operator="equal">
      <formula>$U$11</formula>
    </cfRule>
    <cfRule type="cellIs" dxfId="396" priority="97" operator="equal">
      <formula>$T$11</formula>
    </cfRule>
  </conditionalFormatting>
  <conditionalFormatting sqref="C20">
    <cfRule type="cellIs" dxfId="395" priority="94" operator="equal">
      <formula>$U$11</formula>
    </cfRule>
    <cfRule type="cellIs" dxfId="394" priority="95" operator="equal">
      <formula>$T$11</formula>
    </cfRule>
  </conditionalFormatting>
  <conditionalFormatting sqref="C43">
    <cfRule type="cellIs" dxfId="393" priority="90" operator="equal">
      <formula>$U$11</formula>
    </cfRule>
    <cfRule type="cellIs" dxfId="392" priority="91" operator="equal">
      <formula>$T$11</formula>
    </cfRule>
  </conditionalFormatting>
  <conditionalFormatting sqref="C45">
    <cfRule type="cellIs" dxfId="391" priority="88" operator="equal">
      <formula>$U$11</formula>
    </cfRule>
    <cfRule type="cellIs" dxfId="390" priority="89" operator="equal">
      <formula>$T$11</formula>
    </cfRule>
  </conditionalFormatting>
  <conditionalFormatting sqref="C48">
    <cfRule type="cellIs" dxfId="389" priority="87" operator="equal">
      <formula>$T$11</formula>
    </cfRule>
    <cfRule type="cellIs" dxfId="388" priority="86" operator="equal">
      <formula>$U$11</formula>
    </cfRule>
  </conditionalFormatting>
  <conditionalFormatting sqref="C71">
    <cfRule type="cellIs" dxfId="387" priority="84" operator="equal">
      <formula>$U$11</formula>
    </cfRule>
    <cfRule type="cellIs" dxfId="386" priority="85" operator="equal">
      <formula>$T$11</formula>
    </cfRule>
  </conditionalFormatting>
  <conditionalFormatting sqref="C73">
    <cfRule type="cellIs" dxfId="385" priority="80" operator="equal">
      <formula>$U$11</formula>
    </cfRule>
    <cfRule type="cellIs" dxfId="384" priority="81" operator="equal">
      <formula>$T$11</formula>
    </cfRule>
  </conditionalFormatting>
  <conditionalFormatting sqref="C76">
    <cfRule type="cellIs" dxfId="383" priority="78" operator="equal">
      <formula>$U$11</formula>
    </cfRule>
    <cfRule type="cellIs" dxfId="382" priority="79" operator="equal">
      <formula>$T$11</formula>
    </cfRule>
  </conditionalFormatting>
  <conditionalFormatting sqref="C79">
    <cfRule type="cellIs" dxfId="381" priority="76" operator="equal">
      <formula>$U$11</formula>
    </cfRule>
    <cfRule type="cellIs" dxfId="380" priority="77" operator="equal">
      <formula>$T$11</formula>
    </cfRule>
  </conditionalFormatting>
  <conditionalFormatting sqref="C81">
    <cfRule type="cellIs" dxfId="379" priority="74" operator="equal">
      <formula>$U$11</formula>
    </cfRule>
    <cfRule type="cellIs" dxfId="378" priority="75" operator="equal">
      <formula>$T$11</formula>
    </cfRule>
  </conditionalFormatting>
  <conditionalFormatting sqref="C84">
    <cfRule type="cellIs" dxfId="377" priority="72" operator="equal">
      <formula>$U$11</formula>
    </cfRule>
    <cfRule type="cellIs" dxfId="376" priority="73" operator="equal">
      <formula>$T$11</formula>
    </cfRule>
  </conditionalFormatting>
  <conditionalFormatting sqref="C109">
    <cfRule type="cellIs" dxfId="375" priority="70" operator="equal">
      <formula>$U$11</formula>
    </cfRule>
    <cfRule type="cellIs" dxfId="374" priority="71" operator="equal">
      <formula>$T$11</formula>
    </cfRule>
  </conditionalFormatting>
  <conditionalFormatting sqref="C112">
    <cfRule type="cellIs" dxfId="373" priority="66" operator="equal">
      <formula>$U$11</formula>
    </cfRule>
    <cfRule type="cellIs" dxfId="372" priority="67" operator="equal">
      <formula>$T$11</formula>
    </cfRule>
  </conditionalFormatting>
  <conditionalFormatting sqref="C115">
    <cfRule type="cellIs" dxfId="371" priority="65" operator="equal">
      <formula>$T$11</formula>
    </cfRule>
    <cfRule type="cellIs" dxfId="370" priority="64" operator="equal">
      <formula>$U$11</formula>
    </cfRule>
  </conditionalFormatting>
  <conditionalFormatting sqref="C118">
    <cfRule type="cellIs" dxfId="369" priority="63" operator="equal">
      <formula>$T$11</formula>
    </cfRule>
    <cfRule type="cellIs" dxfId="368" priority="62" operator="equal">
      <formula>$U$11</formula>
    </cfRule>
  </conditionalFormatting>
  <conditionalFormatting sqref="C121">
    <cfRule type="cellIs" dxfId="367" priority="60" operator="equal">
      <formula>$U$11</formula>
    </cfRule>
    <cfRule type="cellIs" dxfId="366" priority="61" operator="equal">
      <formula>$T$11</formula>
    </cfRule>
  </conditionalFormatting>
  <conditionalFormatting sqref="E11 E14 E17:E18">
    <cfRule type="cellIs" dxfId="365" priority="279" operator="equal">
      <formula>"มี"</formula>
    </cfRule>
    <cfRule type="cellIs" dxfId="364" priority="278" operator="equal">
      <formula>"ไม่มี"</formula>
    </cfRule>
  </conditionalFormatting>
  <conditionalFormatting sqref="E20:E22">
    <cfRule type="cellIs" dxfId="363" priority="23" operator="equal">
      <formula>"ไม่มี"</formula>
    </cfRule>
    <cfRule type="cellIs" dxfId="362" priority="24" operator="equal">
      <formula>"มี"</formula>
    </cfRule>
  </conditionalFormatting>
  <conditionalFormatting sqref="E24:E25">
    <cfRule type="cellIs" dxfId="361" priority="156" operator="equal">
      <formula>"ไม่มี"</formula>
    </cfRule>
    <cfRule type="cellIs" dxfId="360" priority="157" operator="equal">
      <formula>"มี"</formula>
    </cfRule>
  </conditionalFormatting>
  <conditionalFormatting sqref="E43">
    <cfRule type="cellIs" dxfId="359" priority="154" operator="equal">
      <formula>"ไม่มี"</formula>
    </cfRule>
    <cfRule type="cellIs" dxfId="358" priority="155" operator="equal">
      <formula>"มี"</formula>
    </cfRule>
  </conditionalFormatting>
  <conditionalFormatting sqref="E45:E46">
    <cfRule type="cellIs" dxfId="357" priority="147" operator="equal">
      <formula>"มี"</formula>
    </cfRule>
    <cfRule type="cellIs" dxfId="356" priority="146" operator="equal">
      <formula>"ไม่มี"</formula>
    </cfRule>
  </conditionalFormatting>
  <conditionalFormatting sqref="E48:E51">
    <cfRule type="cellIs" dxfId="355" priority="140" operator="equal">
      <formula>"ไม่มี"</formula>
    </cfRule>
    <cfRule type="cellIs" dxfId="354" priority="141" operator="equal">
      <formula>"มี"</formula>
    </cfRule>
  </conditionalFormatting>
  <conditionalFormatting sqref="E71">
    <cfRule type="cellIs" dxfId="353" priority="226" operator="equal">
      <formula>"ไม่มี"</formula>
    </cfRule>
    <cfRule type="cellIs" dxfId="352" priority="227" operator="equal">
      <formula>"มี"</formula>
    </cfRule>
  </conditionalFormatting>
  <conditionalFormatting sqref="E73:E74">
    <cfRule type="cellIs" dxfId="351" priority="132" operator="equal">
      <formula>"ไม่มี"</formula>
    </cfRule>
    <cfRule type="cellIs" dxfId="350" priority="133" operator="equal">
      <formula>"มี"</formula>
    </cfRule>
  </conditionalFormatting>
  <conditionalFormatting sqref="E76:E77">
    <cfRule type="cellIs" dxfId="349" priority="116" operator="equal">
      <formula>"ไม่มี"</formula>
    </cfRule>
    <cfRule type="cellIs" dxfId="348" priority="117" operator="equal">
      <formula>"มี"</formula>
    </cfRule>
  </conditionalFormatting>
  <conditionalFormatting sqref="E79">
    <cfRule type="cellIs" dxfId="347" priority="124" operator="equal">
      <formula>"ไม่มี"</formula>
    </cfRule>
    <cfRule type="cellIs" dxfId="346" priority="125" operator="equal">
      <formula>"มี"</formula>
    </cfRule>
  </conditionalFormatting>
  <conditionalFormatting sqref="E81:E82">
    <cfRule type="cellIs" dxfId="345" priority="126" operator="equal">
      <formula>"ไม่มี"</formula>
    </cfRule>
    <cfRule type="cellIs" dxfId="344" priority="127" operator="equal">
      <formula>"มี"</formula>
    </cfRule>
  </conditionalFormatting>
  <conditionalFormatting sqref="E84:E85 E87">
    <cfRule type="cellIs" dxfId="343" priority="110" operator="equal">
      <formula>"ไม่มี"</formula>
    </cfRule>
    <cfRule type="cellIs" dxfId="342" priority="111" operator="equal">
      <formula>"มี"</formula>
    </cfRule>
  </conditionalFormatting>
  <conditionalFormatting sqref="E109:E110">
    <cfRule type="cellIs" dxfId="341" priority="192" operator="equal">
      <formula>"ไม่มี"</formula>
    </cfRule>
    <cfRule type="cellIs" dxfId="340" priority="193" operator="equal">
      <formula>"มี"</formula>
    </cfRule>
  </conditionalFormatting>
  <conditionalFormatting sqref="E112:E113">
    <cfRule type="cellIs" dxfId="339" priority="19" operator="equal">
      <formula>"ไม่มี"</formula>
    </cfRule>
    <cfRule type="cellIs" dxfId="338" priority="20" operator="equal">
      <formula>"มี"</formula>
    </cfRule>
  </conditionalFormatting>
  <conditionalFormatting sqref="E115:E116">
    <cfRule type="cellIs" dxfId="337" priority="180" operator="equal">
      <formula>"ไม่มี"</formula>
    </cfRule>
    <cfRule type="cellIs" dxfId="336" priority="181" operator="equal">
      <formula>"มี"</formula>
    </cfRule>
  </conditionalFormatting>
  <conditionalFormatting sqref="E118:E119">
    <cfRule type="cellIs" dxfId="335" priority="177" operator="equal">
      <formula>"มี"</formula>
    </cfRule>
    <cfRule type="cellIs" dxfId="334" priority="176" operator="equal">
      <formula>"ไม่มี"</formula>
    </cfRule>
  </conditionalFormatting>
  <conditionalFormatting sqref="E121:E122">
    <cfRule type="cellIs" dxfId="333" priority="170" operator="equal">
      <formula>"ไม่มี"</formula>
    </cfRule>
    <cfRule type="cellIs" dxfId="332" priority="171" operator="equal">
      <formula>"มี"</formula>
    </cfRule>
  </conditionalFormatting>
  <dataValidations xWindow="588" yWindow="546" count="10">
    <dataValidation type="list" allowBlank="1" showInputMessage="1" showErrorMessage="1" sqref="D87" xr:uid="{6FCD96C1-88B5-F04E-9523-B809C369A79B}">
      <formula1>$M$3:$N$3</formula1>
    </dataValidation>
    <dataValidation allowBlank="1" showErrorMessage="1" sqref="S53:S64 S89:S103 S125:S140 S28:S40" xr:uid="{A208AB19-0646-3145-AC7C-37800EE2412C}"/>
    <dataValidation type="list" allowBlank="1" showInputMessage="1" showErrorMessage="1" sqref="E153 C121 C118 C115 C48 C109 C84 C81 C79 C76 C73 C71 C20 C45 C43 C24 C17 C13 C11 E194 E306 E278 E250 E222 C112 E166 E179 E207 E235 E263 E291 E319" xr:uid="{9316F69E-7CBC-6C4B-A120-132B5D2547A3}">
      <formula1>$T11:$U11</formula1>
    </dataValidation>
    <dataValidation type="list" allowBlank="1" showInputMessage="1" showErrorMessage="1" sqref="Q105 Q4 Q66 Q143:Q144" xr:uid="{4C4F31F0-28CD-8B49-833E-2C7EED7A6EB6}">
      <formula1>$W$4:$Y$4</formula1>
    </dataValidation>
    <dataValidation type="textLength" operator="lessThanOrEqual" allowBlank="1" showInputMessage="1" showErrorMessage="1" errorTitle="ข้อแนะนำ" error="ระบุข้อความไม่เกิน xxxx อักขระ" promptTitle="ข้อแนะนำในการเขียน" prompt="1) แสดงรายละเอียดการดำเนินงานตามแนวทาง ADR อันได้แก่ การแสดงกระบวนการที่เป็นระบบชัดเจน (Approach) แสดงกระบวนการดำเนินงานตามกระบวนการที่กำหนดไว้อย่างครอบคลุม ต่อเนื่อง และสม่ำเสมอ (Deployment) และแสดงผลลัพธ์ในระดับเบื้องต้นของกระบวนการ (Early Results)_x000a_2) ส" sqref="C40 D40:M40" xr:uid="{F347A539-41BB-4D47-BF44-3D01A606529D}">
      <formula1>3000</formula1>
    </dataValidation>
    <dataValidation type="textLength" operator="lessThanOrEqual" allowBlank="1" showErrorMessage="1" errorTitle="ข้อแนะนำ" error="ระบุข้อความไม่เกิน xxxx อักขระ" promptTitle="ข้อแนะนำ" prompt="ระบุข้อความไม่เกิน xxxx อักขระ" sqref="C125:M140" xr:uid="{55C02162-C8B9-5C41-8C27-A917F265CF10}">
      <formula1>3000</formula1>
    </dataValidation>
    <dataValidation type="textLength" operator="lessThanOrEqual" allowBlank="1" showErrorMessage="1" errorTitle="ข้อแนะนำ" error="ระบุข้อความไม่เกิน 3,000 อักขระ" promptTitle="ข้อแนะนำ" prompt="ระบุข้อความไม่เกิน xxxx อักขระ" sqref="C89" xr:uid="{ACD0C898-3EC8-DE4E-9BF4-DC19EA20EABB}">
      <formula1>3000</formula1>
    </dataValidation>
    <dataValidation type="textLength" operator="lessThanOrEqual" allowBlank="1" showInputMessage="1" showErrorMessage="1" sqref="C163:M163" xr:uid="{5A239D44-C75F-4343-BCCA-67B888C48FB7}">
      <formula1>1000</formula1>
    </dataValidation>
    <dataValidation type="textLength" operator="lessThanOrEqual" allowBlank="1" showInputMessage="1" showErrorMessage="1" sqref="C148:M148 C150:M150 C156:M158 C161:M161 C169:M171 C174:M174 C176:M176 C182:M184 C189:M189 C191:M191 C197:M199 C202:M202 C204:M204 C210:M212 C217:M217 C219:M219 C225:M227 C230:M230 C232:M232 C238:M240 C245:M245 C247:M247 C253:M255 C258:M258 C260:M260 C266:M268 C273:M273 C275:M275 C281:M283 C286:M286 C288:M288 C294:M296 C301:M301 C303:M303 C309:M311 C314:M314 C316:M316 C322:M324" xr:uid="{EA8D1A9F-9816-4148-BF40-286107424829}">
      <formula1>1000</formula1>
    </dataValidation>
    <dataValidation type="textLength" operator="lessThanOrEqual" allowBlank="1" showInputMessage="1" showErrorMessage="1" errorTitle="ข้อแนะนำ" error="ระบุข้อความไม่เกิน xxxx อักขระ" sqref="C53:M64" xr:uid="{1569B30B-3C3E-4EFE-9768-D5DC0C2A130D}">
      <formula1>3000</formula1>
    </dataValidation>
  </dataValidations>
  <pageMargins left="0.7" right="0.7" top="0.75" bottom="0.75" header="0.3" footer="0.3"/>
  <pageSetup paperSize="9" scale="89" fitToWidth="0" fitToHeight="0" orientation="portrait" r:id="rId1"/>
  <rowBreaks count="8" manualBreakCount="8">
    <brk id="40" max="16" man="1"/>
    <brk id="65" max="16383" man="1"/>
    <brk id="104" max="16383" man="1"/>
    <brk id="141" max="16383" man="1"/>
    <brk id="185" max="16" man="1"/>
    <brk id="228" max="16" man="1"/>
    <brk id="269" max="16" man="1"/>
    <brk id="297" max="16" man="1"/>
  </rowBreaks>
  <colBreaks count="1" manualBreakCount="1">
    <brk id="13" max="31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5AB8E-9311-8A4E-B08A-F6631FC7F3AB}">
  <sheetPr>
    <tabColor rgb="FFFFC000"/>
  </sheetPr>
  <dimension ref="A1:AF393"/>
  <sheetViews>
    <sheetView zoomScale="70" zoomScaleNormal="70" zoomScaleSheetLayoutView="40" workbookViewId="0">
      <pane ySplit="2" topLeftCell="A166" activePane="bottomLeft" state="frozen"/>
      <selection pane="bottomLeft" activeCell="B171" sqref="B171:B172"/>
    </sheetView>
  </sheetViews>
  <sheetFormatPr defaultColWidth="11.5" defaultRowHeight="14.25" x14ac:dyDescent="0.2"/>
  <cols>
    <col min="1" max="3" width="5.875" customWidth="1"/>
    <col min="4" max="5" width="7.875" customWidth="1"/>
    <col min="6" max="6" width="1" customWidth="1"/>
    <col min="7" max="7" width="9.875" customWidth="1"/>
    <col min="8" max="8" width="1" customWidth="1"/>
    <col min="10" max="10" width="1" customWidth="1"/>
    <col min="12" max="12" width="1" customWidth="1"/>
    <col min="14" max="14" width="2.375" customWidth="1"/>
    <col min="15" max="15" width="50.625" customWidth="1"/>
    <col min="16" max="17" width="15.125" customWidth="1"/>
    <col min="18" max="18" width="7.125" style="132" customWidth="1"/>
    <col min="19" max="19" width="3.125" style="132" hidden="1" customWidth="1"/>
    <col min="20" max="21" width="10.875" style="132" hidden="1" customWidth="1"/>
    <col min="22" max="26" width="11.5" style="132" hidden="1" customWidth="1"/>
    <col min="27" max="29" width="11.5" style="132" customWidth="1"/>
    <col min="30" max="31" width="11.5" style="132"/>
  </cols>
  <sheetData>
    <row r="1" spans="1:31" ht="15.75" thickBot="1" x14ac:dyDescent="0.25">
      <c r="A1" s="1"/>
      <c r="B1" s="5"/>
      <c r="C1" s="1"/>
      <c r="D1" s="1"/>
      <c r="E1" s="1"/>
      <c r="F1" s="1"/>
      <c r="G1" s="1"/>
      <c r="H1" s="1"/>
      <c r="I1" s="1"/>
      <c r="J1" s="1"/>
      <c r="K1" s="1"/>
      <c r="L1" s="1"/>
      <c r="M1" s="1"/>
      <c r="N1" s="130"/>
      <c r="O1" s="130"/>
      <c r="P1" s="131" t="s">
        <v>69</v>
      </c>
      <c r="Q1" s="131" t="s">
        <v>70</v>
      </c>
    </row>
    <row r="2" spans="1:31" s="148" customFormat="1" ht="48.75" customHeight="1" thickBot="1" x14ac:dyDescent="0.25">
      <c r="A2" s="141" t="s">
        <v>156</v>
      </c>
      <c r="B2" s="143"/>
      <c r="C2" s="143"/>
      <c r="D2" s="143"/>
      <c r="E2" s="143"/>
      <c r="F2" s="143"/>
      <c r="G2" s="143"/>
      <c r="H2" s="143"/>
      <c r="I2" s="143"/>
      <c r="J2" s="143"/>
      <c r="K2" s="143"/>
      <c r="L2" s="143"/>
      <c r="M2" s="143"/>
      <c r="N2" s="144"/>
      <c r="O2" s="142" t="str">
        <f>A2</f>
        <v>หมวด 2 การวางแผนเชิงยุทธศาสตร์</v>
      </c>
      <c r="P2" s="266" t="str">
        <f>IFERROR(AVERAGE(P4,P55,P111),"")</f>
        <v/>
      </c>
      <c r="Q2" s="266" t="str">
        <f>IFERROR(AVERAGE(Q4,Q55,Q111),"")</f>
        <v/>
      </c>
      <c r="R2" s="147"/>
      <c r="S2" s="147"/>
      <c r="T2" s="147"/>
      <c r="U2" s="147"/>
      <c r="V2" s="147"/>
      <c r="W2" s="147"/>
      <c r="X2" s="147"/>
      <c r="Y2" s="147"/>
      <c r="Z2" s="147"/>
      <c r="AA2" s="147"/>
      <c r="AB2" s="147"/>
      <c r="AC2" s="147"/>
      <c r="AD2" s="147"/>
      <c r="AE2" s="147"/>
    </row>
    <row r="3" spans="1:31" ht="24.75" thickBot="1" x14ac:dyDescent="0.25">
      <c r="A3" s="2" t="s">
        <v>77</v>
      </c>
      <c r="B3" s="1"/>
      <c r="C3" s="1"/>
      <c r="D3" s="1"/>
      <c r="E3" s="1"/>
      <c r="F3" s="1"/>
      <c r="G3" s="1"/>
      <c r="H3" s="1"/>
      <c r="I3" s="1"/>
      <c r="J3" s="1"/>
      <c r="K3" s="1"/>
      <c r="L3" s="1"/>
      <c r="M3" s="1"/>
      <c r="N3" s="130"/>
      <c r="O3" s="130"/>
      <c r="P3" s="130"/>
      <c r="Q3" s="130"/>
    </row>
    <row r="4" spans="1:31" s="148" customFormat="1" ht="32.25" customHeight="1" thickBot="1" x14ac:dyDescent="0.25">
      <c r="A4" s="159" t="s">
        <v>157</v>
      </c>
      <c r="B4" s="161"/>
      <c r="C4" s="161"/>
      <c r="D4" s="161"/>
      <c r="E4" s="161"/>
      <c r="F4" s="161"/>
      <c r="G4" s="161"/>
      <c r="H4" s="161"/>
      <c r="I4" s="161"/>
      <c r="J4" s="161"/>
      <c r="K4" s="161"/>
      <c r="L4" s="161"/>
      <c r="M4" s="161"/>
      <c r="N4" s="144"/>
      <c r="O4" s="160" t="str">
        <f>A4</f>
        <v xml:space="preserve">2.1 แผนยุทธศาสตร์ที่ตอบสนองความท้าทายและสร้างนวัตกรรมเพื่อการเปลี่ยนแปลง </v>
      </c>
      <c r="P4" s="267" t="str">
        <f>IF(SUM(P5:P36)=0,"",SUM(P5:P36))</f>
        <v/>
      </c>
      <c r="Q4" s="268"/>
      <c r="R4" s="147"/>
      <c r="S4" s="147"/>
      <c r="T4" s="147" t="s">
        <v>83</v>
      </c>
      <c r="U4" s="147" t="s">
        <v>86</v>
      </c>
      <c r="V4" s="147"/>
      <c r="W4" s="147">
        <v>300</v>
      </c>
      <c r="X4" s="147">
        <v>400</v>
      </c>
      <c r="Y4" s="147">
        <v>500</v>
      </c>
      <c r="Z4" s="147"/>
      <c r="AA4" s="147"/>
      <c r="AB4" s="147"/>
      <c r="AC4" s="147"/>
      <c r="AD4" s="147"/>
      <c r="AE4" s="147"/>
    </row>
    <row r="5" spans="1:31" s="222" customFormat="1" ht="15.75" customHeight="1" x14ac:dyDescent="0.2">
      <c r="A5" s="219"/>
      <c r="B5" s="220" t="s">
        <v>158</v>
      </c>
      <c r="C5" s="219"/>
      <c r="D5" s="220"/>
      <c r="E5" s="219"/>
      <c r="F5" s="219"/>
      <c r="G5" s="219"/>
      <c r="H5" s="219"/>
      <c r="I5" s="219"/>
      <c r="J5" s="219"/>
      <c r="K5" s="219"/>
      <c r="L5" s="219"/>
      <c r="M5" s="219"/>
      <c r="N5" s="221"/>
      <c r="O5" s="221"/>
      <c r="P5" s="221"/>
      <c r="Q5" s="221"/>
      <c r="R5" s="137"/>
      <c r="S5" s="137"/>
      <c r="T5" s="137"/>
      <c r="U5" s="137"/>
      <c r="V5" s="137"/>
      <c r="W5" s="137"/>
      <c r="X5" s="137"/>
      <c r="Y5" s="137"/>
      <c r="Z5" s="137"/>
      <c r="AA5" s="137"/>
      <c r="AB5" s="137"/>
      <c r="AC5" s="137"/>
      <c r="AD5" s="137"/>
      <c r="AE5" s="137"/>
    </row>
    <row r="6" spans="1:31" s="222" customFormat="1" ht="15.75" customHeight="1" x14ac:dyDescent="0.2">
      <c r="A6" s="219"/>
      <c r="B6" s="220" t="s">
        <v>159</v>
      </c>
      <c r="C6" s="220"/>
      <c r="D6" s="220"/>
      <c r="E6" s="219"/>
      <c r="F6" s="219"/>
      <c r="G6" s="219"/>
      <c r="H6" s="219"/>
      <c r="I6" s="219"/>
      <c r="J6" s="219"/>
      <c r="K6" s="219"/>
      <c r="L6" s="219"/>
      <c r="M6" s="219"/>
      <c r="N6" s="221"/>
      <c r="O6" s="221"/>
      <c r="P6" s="221"/>
      <c r="Q6" s="221"/>
      <c r="R6" s="137"/>
      <c r="S6" s="137"/>
      <c r="T6" s="137"/>
      <c r="U6" s="137"/>
      <c r="V6" s="137"/>
      <c r="W6" s="137"/>
      <c r="X6" s="137"/>
      <c r="Y6" s="137"/>
      <c r="Z6" s="137"/>
      <c r="AA6" s="137"/>
      <c r="AB6" s="137"/>
      <c r="AC6" s="137"/>
      <c r="AD6" s="137"/>
      <c r="AE6" s="137"/>
    </row>
    <row r="7" spans="1:31" s="222" customFormat="1" ht="15.75" customHeight="1" x14ac:dyDescent="0.2">
      <c r="A7" s="219"/>
      <c r="B7" s="220" t="s">
        <v>160</v>
      </c>
      <c r="C7" s="220"/>
      <c r="D7" s="220"/>
      <c r="E7" s="219"/>
      <c r="F7" s="219"/>
      <c r="G7" s="219"/>
      <c r="H7" s="219"/>
      <c r="I7" s="219"/>
      <c r="J7" s="219"/>
      <c r="K7" s="219"/>
      <c r="L7" s="219"/>
      <c r="M7" s="219"/>
      <c r="N7" s="221"/>
      <c r="O7" s="221"/>
      <c r="P7" s="221"/>
      <c r="Q7" s="221"/>
      <c r="R7" s="137"/>
      <c r="S7" s="137"/>
      <c r="T7" s="137"/>
      <c r="U7" s="137"/>
      <c r="V7" s="137"/>
      <c r="W7" s="137"/>
      <c r="X7" s="137"/>
      <c r="Y7" s="137"/>
      <c r="Z7" s="137"/>
      <c r="AA7" s="137"/>
      <c r="AB7" s="137"/>
      <c r="AC7" s="137"/>
      <c r="AD7" s="137"/>
      <c r="AE7" s="137"/>
    </row>
    <row r="8" spans="1:31" s="222" customFormat="1" ht="8.1" customHeight="1" x14ac:dyDescent="0.2">
      <c r="A8" s="219"/>
      <c r="B8" s="219"/>
      <c r="C8" s="219"/>
      <c r="D8" s="219"/>
      <c r="E8" s="219"/>
      <c r="F8" s="219"/>
      <c r="G8" s="219"/>
      <c r="H8" s="219"/>
      <c r="I8" s="219"/>
      <c r="J8" s="219"/>
      <c r="K8" s="219"/>
      <c r="L8" s="219"/>
      <c r="M8" s="219"/>
      <c r="N8" s="221"/>
      <c r="O8" s="221"/>
      <c r="P8" s="21"/>
      <c r="Q8" s="21"/>
      <c r="R8" s="137"/>
      <c r="S8" s="137"/>
      <c r="T8" s="137"/>
      <c r="U8" s="137"/>
      <c r="V8" s="137"/>
      <c r="W8" s="137"/>
      <c r="X8" s="137"/>
      <c r="Y8" s="137"/>
      <c r="Z8" s="137"/>
      <c r="AA8" s="137"/>
      <c r="AB8" s="137"/>
      <c r="AC8" s="137"/>
      <c r="AD8" s="137"/>
      <c r="AE8" s="137"/>
    </row>
    <row r="9" spans="1:31" s="222" customFormat="1" ht="15.75" customHeight="1" x14ac:dyDescent="0.2">
      <c r="A9" s="219"/>
      <c r="B9" s="220"/>
      <c r="C9" s="223" t="s">
        <v>161</v>
      </c>
      <c r="D9" s="220"/>
      <c r="E9" s="219"/>
      <c r="F9" s="219"/>
      <c r="G9" s="219"/>
      <c r="H9" s="219"/>
      <c r="I9" s="219"/>
      <c r="J9" s="219"/>
      <c r="K9" s="219"/>
      <c r="L9" s="219"/>
      <c r="M9" s="219"/>
      <c r="N9" s="221"/>
      <c r="O9" s="221"/>
      <c r="P9" s="21"/>
      <c r="Q9" s="21"/>
      <c r="R9" s="137"/>
      <c r="S9" s="137"/>
      <c r="T9" s="137"/>
      <c r="U9" s="137"/>
      <c r="V9" s="137"/>
      <c r="W9" s="137"/>
      <c r="X9" s="137"/>
      <c r="Y9" s="137"/>
      <c r="Z9" s="137"/>
      <c r="AA9" s="137"/>
      <c r="AB9" s="137"/>
      <c r="AC9" s="137"/>
      <c r="AD9" s="137"/>
      <c r="AE9" s="137"/>
    </row>
    <row r="10" spans="1:31" s="222" customFormat="1" ht="15.75" customHeight="1" x14ac:dyDescent="0.2">
      <c r="A10" s="219"/>
      <c r="B10" s="220"/>
      <c r="C10" s="220" t="s">
        <v>162</v>
      </c>
      <c r="D10" s="220"/>
      <c r="E10" s="219"/>
      <c r="F10" s="219"/>
      <c r="G10" s="219"/>
      <c r="H10" s="219"/>
      <c r="I10" s="219"/>
      <c r="J10" s="219"/>
      <c r="K10" s="219"/>
      <c r="L10" s="219"/>
      <c r="M10" s="219"/>
      <c r="N10" s="221"/>
      <c r="O10" s="221"/>
      <c r="P10" s="291"/>
      <c r="Q10" s="21"/>
      <c r="R10" s="137"/>
      <c r="S10" s="137"/>
      <c r="T10" s="137"/>
      <c r="U10" s="137"/>
      <c r="V10" s="137"/>
      <c r="W10" s="137"/>
      <c r="X10" s="137"/>
      <c r="Y10" s="137"/>
      <c r="Z10" s="137"/>
      <c r="AA10" s="137"/>
      <c r="AB10" s="137"/>
      <c r="AC10" s="137"/>
      <c r="AD10" s="137"/>
      <c r="AE10" s="137"/>
    </row>
    <row r="11" spans="1:31" s="222" customFormat="1" ht="8.1" customHeight="1" thickBot="1" x14ac:dyDescent="0.25">
      <c r="A11" s="219"/>
      <c r="B11" s="219"/>
      <c r="C11" s="219"/>
      <c r="D11" s="219"/>
      <c r="E11" s="219"/>
      <c r="F11" s="219"/>
      <c r="G11" s="219"/>
      <c r="H11" s="219"/>
      <c r="I11" s="219"/>
      <c r="J11" s="219"/>
      <c r="K11" s="219"/>
      <c r="L11" s="219"/>
      <c r="M11" s="219"/>
      <c r="N11" s="221"/>
      <c r="O11" s="221"/>
      <c r="P11" s="292"/>
      <c r="Q11" s="21"/>
      <c r="R11" s="137"/>
      <c r="S11" s="137"/>
      <c r="T11" s="137"/>
      <c r="U11" s="137"/>
      <c r="V11" s="137"/>
      <c r="W11" s="137"/>
      <c r="X11" s="137"/>
      <c r="Y11" s="137"/>
      <c r="Z11" s="137"/>
      <c r="AA11" s="137"/>
      <c r="AB11" s="137"/>
      <c r="AC11" s="137"/>
      <c r="AD11" s="137"/>
      <c r="AE11" s="137"/>
    </row>
    <row r="12" spans="1:31" s="222" customFormat="1" ht="15.75" customHeight="1" thickBot="1" x14ac:dyDescent="0.25">
      <c r="A12" s="219"/>
      <c r="B12" s="219"/>
      <c r="C12" s="226"/>
      <c r="D12" s="220" t="s">
        <v>163</v>
      </c>
      <c r="E12" s="219"/>
      <c r="F12" s="219"/>
      <c r="G12" s="219"/>
      <c r="H12" s="219"/>
      <c r="I12" s="219"/>
      <c r="J12" s="219"/>
      <c r="K12" s="219"/>
      <c r="L12" s="219"/>
      <c r="M12" s="219"/>
      <c r="N12" s="221"/>
      <c r="O12" s="221"/>
      <c r="P12" s="292">
        <f>IF(C12="☑",300/3,IF(C12="☒", 0, 0))</f>
        <v>0</v>
      </c>
      <c r="Q12" s="21"/>
      <c r="R12" s="137"/>
      <c r="S12" s="137" t="s">
        <v>85</v>
      </c>
      <c r="T12" s="137" t="s">
        <v>83</v>
      </c>
      <c r="U12" s="137" t="s">
        <v>86</v>
      </c>
      <c r="V12" s="137"/>
      <c r="W12" s="137" t="str">
        <f>IF(OR((C12="☒"),(C15="☒"),(C18="☒")),"พัฒนากระบวนการวิเคราะห์และสำรวจสภาพแวดล้อมและความเปลี่ยนแปลงทางยุทธศาสตร์","")</f>
        <v/>
      </c>
      <c r="X12" s="137"/>
      <c r="Y12" s="137"/>
      <c r="Z12" s="137"/>
      <c r="AA12" s="137"/>
      <c r="AB12" s="137"/>
      <c r="AC12" s="137"/>
      <c r="AD12" s="137"/>
      <c r="AE12" s="137"/>
    </row>
    <row r="13" spans="1:31" s="222" customFormat="1" ht="15.75" customHeight="1" x14ac:dyDescent="0.2">
      <c r="A13" s="219"/>
      <c r="B13" s="219"/>
      <c r="C13" s="219"/>
      <c r="D13" s="220" t="s">
        <v>164</v>
      </c>
      <c r="E13" s="219"/>
      <c r="F13" s="219"/>
      <c r="G13" s="219"/>
      <c r="H13" s="219"/>
      <c r="I13" s="219"/>
      <c r="J13" s="219"/>
      <c r="K13" s="219"/>
      <c r="L13" s="219"/>
      <c r="M13" s="219"/>
      <c r="N13" s="221"/>
      <c r="O13" s="221"/>
      <c r="P13" s="292"/>
      <c r="Q13" s="21"/>
      <c r="R13" s="137"/>
      <c r="S13" s="137"/>
      <c r="T13" s="137"/>
      <c r="U13" s="137"/>
      <c r="V13" s="137"/>
      <c r="W13" s="137"/>
      <c r="X13" s="137"/>
      <c r="Y13" s="137"/>
      <c r="Z13" s="137"/>
      <c r="AA13" s="137"/>
      <c r="AB13" s="137"/>
      <c r="AC13" s="137"/>
      <c r="AD13" s="137"/>
      <c r="AE13" s="137"/>
    </row>
    <row r="14" spans="1:31" s="222" customFormat="1" ht="8.1" customHeight="1" thickBot="1" x14ac:dyDescent="0.25">
      <c r="A14" s="219"/>
      <c r="B14" s="219"/>
      <c r="C14" s="219"/>
      <c r="D14" s="219"/>
      <c r="E14" s="219"/>
      <c r="F14" s="219"/>
      <c r="G14" s="219"/>
      <c r="H14" s="219"/>
      <c r="I14" s="219"/>
      <c r="J14" s="219"/>
      <c r="K14" s="219"/>
      <c r="L14" s="219"/>
      <c r="M14" s="219"/>
      <c r="N14" s="221"/>
      <c r="O14" s="221"/>
      <c r="P14" s="291"/>
      <c r="Q14" s="21"/>
      <c r="R14" s="137"/>
      <c r="S14" s="137"/>
      <c r="T14" s="137"/>
      <c r="U14" s="137"/>
      <c r="V14" s="137"/>
      <c r="W14" s="137"/>
      <c r="X14" s="137"/>
      <c r="Y14" s="137"/>
      <c r="Z14" s="137"/>
      <c r="AA14" s="137"/>
      <c r="AB14" s="137"/>
      <c r="AC14" s="137"/>
      <c r="AD14" s="137"/>
      <c r="AE14" s="137"/>
    </row>
    <row r="15" spans="1:31" s="222" customFormat="1" ht="15.75" customHeight="1" thickBot="1" x14ac:dyDescent="0.25">
      <c r="A15" s="219"/>
      <c r="B15" s="219"/>
      <c r="C15" s="226"/>
      <c r="D15" s="220" t="s">
        <v>165</v>
      </c>
      <c r="E15" s="219"/>
      <c r="F15" s="219"/>
      <c r="G15" s="219"/>
      <c r="H15" s="219"/>
      <c r="I15" s="219"/>
      <c r="J15" s="219"/>
      <c r="K15" s="219"/>
      <c r="L15" s="219"/>
      <c r="M15" s="219"/>
      <c r="N15" s="221"/>
      <c r="O15" s="221"/>
      <c r="P15" s="292">
        <f>IF(C15="☑",100/4,IF(C15="☒", 0, 0))</f>
        <v>0</v>
      </c>
      <c r="Q15" s="21"/>
      <c r="R15" s="137"/>
      <c r="S15" s="137" t="s">
        <v>90</v>
      </c>
      <c r="T15" s="137" t="s">
        <v>83</v>
      </c>
      <c r="U15" s="137" t="s">
        <v>86</v>
      </c>
      <c r="V15" s="137"/>
      <c r="W15" s="137"/>
      <c r="X15" s="137"/>
      <c r="Y15" s="137"/>
      <c r="Z15" s="137"/>
      <c r="AA15" s="137"/>
      <c r="AB15" s="137"/>
      <c r="AC15" s="137"/>
      <c r="AD15" s="137"/>
      <c r="AE15" s="137"/>
    </row>
    <row r="16" spans="1:31" s="222" customFormat="1" ht="15.75" customHeight="1" thickBot="1" x14ac:dyDescent="0.25">
      <c r="A16" s="219"/>
      <c r="B16" s="219"/>
      <c r="C16" s="219"/>
      <c r="D16" s="220" t="s">
        <v>166</v>
      </c>
      <c r="E16" s="219"/>
      <c r="F16" s="219"/>
      <c r="G16" s="219"/>
      <c r="H16" s="219"/>
      <c r="I16" s="219"/>
      <c r="J16" s="219"/>
      <c r="K16" s="219"/>
      <c r="L16" s="219"/>
      <c r="M16" s="219"/>
      <c r="N16" s="221"/>
      <c r="O16" s="227" t="s">
        <v>89</v>
      </c>
      <c r="P16" s="292"/>
      <c r="Q16" s="21"/>
      <c r="R16" s="137"/>
      <c r="S16" s="137"/>
      <c r="T16" s="137"/>
      <c r="U16" s="137"/>
      <c r="V16" s="137"/>
      <c r="W16" s="137"/>
      <c r="X16" s="137"/>
      <c r="Y16" s="137"/>
      <c r="Z16" s="137"/>
      <c r="AA16" s="137"/>
      <c r="AB16" s="137"/>
      <c r="AC16" s="137"/>
      <c r="AD16" s="137"/>
      <c r="AE16" s="137"/>
    </row>
    <row r="17" spans="1:31" s="222" customFormat="1" ht="8.1" customHeight="1" thickBot="1" x14ac:dyDescent="0.25">
      <c r="A17" s="219"/>
      <c r="B17" s="219"/>
      <c r="C17" s="219"/>
      <c r="D17" s="219"/>
      <c r="E17" s="219"/>
      <c r="F17" s="219"/>
      <c r="G17" s="219"/>
      <c r="H17" s="219"/>
      <c r="I17" s="219"/>
      <c r="J17" s="219"/>
      <c r="K17" s="219"/>
      <c r="L17" s="219"/>
      <c r="M17" s="219"/>
      <c r="N17" s="221"/>
      <c r="O17" s="413" t="str">
        <f>""&amp;U40&amp;" "&amp;V40&amp;" "&amp;W40&amp;""</f>
        <v>พัฒนากระบวนการที่มีความเป็นระบบ พัฒนาในเชิงรุกและยืดหยุ่น ยกระดับการพัฒนาด้วยเทคโนโลยี นวัตกรรม และความร่วมมือทุกภาคส่วน พัฒนาในแนวทางต้นน้ำจรดปลายน้ำเพื่อสร้างผลกระทบสูง</v>
      </c>
      <c r="P17" s="291"/>
      <c r="Q17" s="21"/>
      <c r="R17" s="137"/>
      <c r="S17" s="137"/>
      <c r="T17" s="137"/>
      <c r="U17" s="137"/>
      <c r="V17" s="137"/>
      <c r="W17" s="137"/>
      <c r="X17" s="137"/>
      <c r="Y17" s="137"/>
      <c r="Z17" s="137"/>
      <c r="AA17" s="137"/>
      <c r="AB17" s="137"/>
      <c r="AC17" s="137"/>
      <c r="AD17" s="137"/>
      <c r="AE17" s="137"/>
    </row>
    <row r="18" spans="1:31" s="222" customFormat="1" ht="15.75" customHeight="1" thickBot="1" x14ac:dyDescent="0.25">
      <c r="A18" s="219"/>
      <c r="B18" s="219"/>
      <c r="C18" s="226"/>
      <c r="D18" s="220" t="s">
        <v>167</v>
      </c>
      <c r="E18" s="219"/>
      <c r="F18" s="219"/>
      <c r="G18" s="219"/>
      <c r="H18" s="219"/>
      <c r="I18" s="219"/>
      <c r="J18" s="219"/>
      <c r="K18" s="219"/>
      <c r="L18" s="219"/>
      <c r="M18" s="219"/>
      <c r="N18" s="221"/>
      <c r="O18" s="414"/>
      <c r="P18" s="292">
        <f>IF(C18="☑",100/4,IF(C18="☒", 0, 0))</f>
        <v>0</v>
      </c>
      <c r="Q18" s="21"/>
      <c r="R18" s="137"/>
      <c r="S18" s="137" t="s">
        <v>90</v>
      </c>
      <c r="T18" s="137" t="s">
        <v>83</v>
      </c>
      <c r="U18" s="137" t="s">
        <v>86</v>
      </c>
      <c r="V18" s="137"/>
      <c r="W18" s="137"/>
      <c r="X18" s="137"/>
      <c r="Y18" s="137"/>
      <c r="Z18" s="137"/>
      <c r="AA18" s="137"/>
      <c r="AB18" s="137"/>
      <c r="AC18" s="137"/>
      <c r="AD18" s="137"/>
      <c r="AE18" s="137"/>
    </row>
    <row r="19" spans="1:31" s="222" customFormat="1" ht="15.75" customHeight="1" x14ac:dyDescent="0.2">
      <c r="A19" s="219"/>
      <c r="B19" s="219"/>
      <c r="C19" s="219"/>
      <c r="D19" s="220" t="s">
        <v>168</v>
      </c>
      <c r="E19" s="219"/>
      <c r="F19" s="219"/>
      <c r="G19" s="219"/>
      <c r="H19" s="219"/>
      <c r="I19" s="219"/>
      <c r="J19" s="219"/>
      <c r="K19" s="219"/>
      <c r="L19" s="219"/>
      <c r="M19" s="219"/>
      <c r="N19" s="221"/>
      <c r="O19" s="414"/>
      <c r="P19" s="291"/>
      <c r="Q19" s="21"/>
      <c r="R19" s="137"/>
      <c r="S19" s="137"/>
      <c r="T19" s="137"/>
      <c r="U19" s="137"/>
      <c r="V19" s="137"/>
      <c r="W19" s="137"/>
      <c r="X19" s="137"/>
      <c r="Y19" s="137"/>
      <c r="Z19" s="137"/>
      <c r="AA19" s="137"/>
      <c r="AB19" s="137"/>
      <c r="AC19" s="137"/>
      <c r="AD19" s="137"/>
      <c r="AE19" s="137"/>
    </row>
    <row r="20" spans="1:31" s="222" customFormat="1" ht="8.1" customHeight="1" x14ac:dyDescent="0.2">
      <c r="A20" s="219"/>
      <c r="B20" s="219"/>
      <c r="C20" s="219"/>
      <c r="D20" s="219"/>
      <c r="E20" s="219"/>
      <c r="F20" s="219"/>
      <c r="G20" s="219"/>
      <c r="H20" s="219"/>
      <c r="I20" s="219"/>
      <c r="J20" s="219"/>
      <c r="K20" s="219"/>
      <c r="L20" s="219"/>
      <c r="M20" s="219"/>
      <c r="N20" s="221"/>
      <c r="O20" s="414"/>
      <c r="P20" s="291"/>
      <c r="Q20" s="21"/>
      <c r="R20" s="137"/>
      <c r="S20" s="137"/>
      <c r="T20" s="137"/>
      <c r="U20" s="137"/>
      <c r="V20" s="137"/>
      <c r="W20" s="137"/>
      <c r="X20" s="137"/>
      <c r="Y20" s="137"/>
      <c r="Z20" s="137"/>
      <c r="AA20" s="137"/>
      <c r="AB20" s="137"/>
      <c r="AC20" s="137"/>
      <c r="AD20" s="137"/>
      <c r="AE20" s="137"/>
    </row>
    <row r="21" spans="1:31" s="222" customFormat="1" ht="15.75" customHeight="1" x14ac:dyDescent="0.2">
      <c r="A21" s="219"/>
      <c r="B21" s="220"/>
      <c r="C21" s="223" t="s">
        <v>169</v>
      </c>
      <c r="D21" s="220"/>
      <c r="E21" s="219"/>
      <c r="F21" s="219"/>
      <c r="G21" s="219"/>
      <c r="H21" s="219"/>
      <c r="I21" s="219"/>
      <c r="J21" s="219"/>
      <c r="K21" s="219"/>
      <c r="L21" s="219"/>
      <c r="M21" s="219"/>
      <c r="N21" s="221"/>
      <c r="O21" s="414"/>
      <c r="P21" s="292"/>
      <c r="Q21" s="21"/>
      <c r="R21" s="137"/>
      <c r="S21" s="137"/>
      <c r="T21" s="137"/>
      <c r="U21" s="137"/>
      <c r="V21" s="137"/>
      <c r="W21" s="137"/>
      <c r="X21" s="137"/>
      <c r="Y21" s="137"/>
      <c r="Z21" s="137"/>
      <c r="AA21" s="137"/>
      <c r="AB21" s="137"/>
      <c r="AC21" s="137"/>
      <c r="AD21" s="137"/>
      <c r="AE21" s="137"/>
    </row>
    <row r="22" spans="1:31" s="222" customFormat="1" ht="15.75" customHeight="1" x14ac:dyDescent="0.2">
      <c r="A22" s="219"/>
      <c r="B22" s="220"/>
      <c r="C22" s="223" t="s">
        <v>170</v>
      </c>
      <c r="D22" s="220"/>
      <c r="E22" s="219"/>
      <c r="F22" s="219"/>
      <c r="G22" s="219"/>
      <c r="H22" s="219"/>
      <c r="I22" s="219"/>
      <c r="J22" s="219"/>
      <c r="K22" s="219"/>
      <c r="L22" s="219"/>
      <c r="M22" s="219"/>
      <c r="N22" s="221"/>
      <c r="O22" s="414"/>
      <c r="P22" s="291"/>
      <c r="Q22" s="21"/>
      <c r="R22" s="137"/>
      <c r="S22" s="137"/>
      <c r="T22" s="137"/>
      <c r="U22" s="137"/>
      <c r="V22" s="137"/>
      <c r="W22" s="137"/>
      <c r="X22" s="137"/>
      <c r="Y22" s="137"/>
      <c r="Z22" s="137"/>
      <c r="AA22" s="137"/>
      <c r="AB22" s="137"/>
      <c r="AC22" s="137"/>
      <c r="AD22" s="137"/>
      <c r="AE22" s="137"/>
    </row>
    <row r="23" spans="1:31" s="222" customFormat="1" ht="8.1" customHeight="1" thickBot="1" x14ac:dyDescent="0.25">
      <c r="A23" s="219"/>
      <c r="B23" s="219"/>
      <c r="C23" s="219"/>
      <c r="D23" s="219"/>
      <c r="E23" s="219"/>
      <c r="F23" s="219"/>
      <c r="G23" s="219"/>
      <c r="H23" s="219"/>
      <c r="I23" s="219"/>
      <c r="J23" s="219"/>
      <c r="K23" s="219"/>
      <c r="L23" s="219"/>
      <c r="M23" s="219"/>
      <c r="N23" s="221"/>
      <c r="O23" s="415"/>
      <c r="P23" s="292"/>
      <c r="Q23" s="21"/>
      <c r="R23" s="137"/>
      <c r="S23" s="137"/>
      <c r="T23" s="137"/>
      <c r="U23" s="137"/>
      <c r="V23" s="137"/>
      <c r="W23" s="137"/>
      <c r="X23" s="137"/>
      <c r="Y23" s="137"/>
      <c r="Z23" s="137"/>
      <c r="AA23" s="137"/>
      <c r="AB23" s="137"/>
      <c r="AC23" s="137"/>
      <c r="AD23" s="137"/>
      <c r="AE23" s="137"/>
    </row>
    <row r="24" spans="1:31" s="222" customFormat="1" ht="15.75" customHeight="1" thickBot="1" x14ac:dyDescent="0.25">
      <c r="A24" s="219"/>
      <c r="B24" s="219"/>
      <c r="C24" s="226"/>
      <c r="D24" s="220" t="s">
        <v>171</v>
      </c>
      <c r="E24" s="219"/>
      <c r="F24" s="219"/>
      <c r="G24" s="219"/>
      <c r="H24" s="219"/>
      <c r="I24" s="219"/>
      <c r="J24" s="219"/>
      <c r="K24" s="219"/>
      <c r="L24" s="219"/>
      <c r="M24" s="219"/>
      <c r="N24" s="221"/>
      <c r="O24" s="236"/>
      <c r="P24" s="292">
        <f>IF(C24="☑",300/3,IF(C24="☒", 0, 0))</f>
        <v>0</v>
      </c>
      <c r="Q24" s="21"/>
      <c r="R24" s="137"/>
      <c r="S24" s="137" t="s">
        <v>85</v>
      </c>
      <c r="T24" s="137" t="s">
        <v>83</v>
      </c>
      <c r="U24" s="137" t="s">
        <v>86</v>
      </c>
      <c r="V24" s="137"/>
      <c r="W24" s="137" t="str">
        <f>IF(OR((C24="☒"),(C27="☒"),(C31="☒")),"พัฒนากระบวนการจัดทำแผนยุทธศาสตร์ที่ตอบสนองพันธกิจ เชื่อมโยงกับยุทธศาสตร์ชาติ การสร้างขีดความสามารถทางการแข่งขัน และประโยชน์สุขของประชาชน","")</f>
        <v/>
      </c>
      <c r="X24" s="137"/>
      <c r="Y24" s="137"/>
      <c r="Z24" s="137"/>
      <c r="AA24" s="137"/>
      <c r="AB24" s="137"/>
      <c r="AC24" s="137"/>
      <c r="AD24" s="137"/>
      <c r="AE24" s="137"/>
    </row>
    <row r="25" spans="1:31" s="222" customFormat="1" ht="15.75" customHeight="1" thickBot="1" x14ac:dyDescent="0.25">
      <c r="A25" s="219"/>
      <c r="B25" s="228"/>
      <c r="C25" s="219"/>
      <c r="D25" s="220" t="s">
        <v>172</v>
      </c>
      <c r="E25" s="219"/>
      <c r="F25" s="219"/>
      <c r="G25" s="219"/>
      <c r="H25" s="219"/>
      <c r="I25" s="219"/>
      <c r="J25" s="219"/>
      <c r="K25" s="219"/>
      <c r="L25" s="219"/>
      <c r="M25" s="219"/>
      <c r="N25" s="221"/>
      <c r="O25" s="227" t="s">
        <v>98</v>
      </c>
      <c r="P25" s="291"/>
      <c r="Q25" s="21"/>
      <c r="R25" s="137"/>
      <c r="S25" s="137"/>
      <c r="T25" s="137"/>
      <c r="U25" s="137"/>
      <c r="V25" s="137"/>
      <c r="W25" s="137"/>
      <c r="X25" s="137"/>
      <c r="Y25" s="137"/>
      <c r="Z25" s="137"/>
      <c r="AA25" s="137"/>
      <c r="AB25" s="137"/>
      <c r="AC25" s="137"/>
      <c r="AD25" s="137"/>
      <c r="AE25" s="137"/>
    </row>
    <row r="26" spans="1:31" s="222" customFormat="1" ht="8.1" customHeight="1" thickBot="1" x14ac:dyDescent="0.25">
      <c r="A26" s="219"/>
      <c r="B26" s="219"/>
      <c r="C26" s="219"/>
      <c r="D26" s="219"/>
      <c r="E26" s="219"/>
      <c r="F26" s="219"/>
      <c r="G26" s="219"/>
      <c r="H26" s="219"/>
      <c r="I26" s="219"/>
      <c r="J26" s="219"/>
      <c r="K26" s="219"/>
      <c r="L26" s="219"/>
      <c r="M26" s="219"/>
      <c r="N26" s="221"/>
      <c r="O26" s="416" t="str">
        <f>""&amp;W12&amp;" "&amp;W24&amp;" "&amp;W29&amp;" "&amp;W35&amp;""</f>
        <v xml:space="preserve">   </v>
      </c>
      <c r="P26" s="292"/>
      <c r="Q26" s="21"/>
      <c r="R26" s="137"/>
      <c r="S26" s="137"/>
      <c r="T26" s="137"/>
      <c r="U26" s="137"/>
      <c r="V26" s="137"/>
      <c r="W26" s="137"/>
      <c r="X26" s="137"/>
      <c r="Y26" s="137"/>
      <c r="Z26" s="137"/>
      <c r="AA26" s="137"/>
      <c r="AB26" s="137"/>
      <c r="AC26" s="137"/>
      <c r="AD26" s="137"/>
      <c r="AE26" s="137"/>
    </row>
    <row r="27" spans="1:31" s="222" customFormat="1" ht="15.75" customHeight="1" thickBot="1" x14ac:dyDescent="0.25">
      <c r="A27" s="219"/>
      <c r="B27" s="228"/>
      <c r="C27" s="226"/>
      <c r="D27" s="220" t="s">
        <v>173</v>
      </c>
      <c r="E27" s="219"/>
      <c r="F27" s="219"/>
      <c r="G27" s="219"/>
      <c r="H27" s="219"/>
      <c r="I27" s="219"/>
      <c r="J27" s="219"/>
      <c r="K27" s="219"/>
      <c r="L27" s="219"/>
      <c r="M27" s="219"/>
      <c r="N27" s="221"/>
      <c r="O27" s="417"/>
      <c r="P27" s="292">
        <f>IF(C27="☑",100/4,IF(C27="☒", 0, 0))</f>
        <v>0</v>
      </c>
      <c r="Q27" s="21"/>
      <c r="R27" s="137"/>
      <c r="S27" s="137" t="s">
        <v>90</v>
      </c>
      <c r="T27" s="137" t="s">
        <v>83</v>
      </c>
      <c r="U27" s="137" t="s">
        <v>86</v>
      </c>
      <c r="V27" s="137"/>
      <c r="W27" s="137"/>
      <c r="X27" s="137"/>
      <c r="Y27" s="137"/>
      <c r="Z27" s="137"/>
      <c r="AA27" s="137"/>
      <c r="AB27" s="137"/>
      <c r="AC27" s="137"/>
      <c r="AD27" s="137"/>
      <c r="AE27" s="137"/>
    </row>
    <row r="28" spans="1:31" s="222" customFormat="1" ht="8.1" customHeight="1" thickBot="1" x14ac:dyDescent="0.25">
      <c r="A28" s="219"/>
      <c r="B28" s="228"/>
      <c r="C28" s="219"/>
      <c r="D28" s="219"/>
      <c r="E28" s="219"/>
      <c r="F28" s="219"/>
      <c r="G28" s="219"/>
      <c r="H28" s="219"/>
      <c r="I28" s="219"/>
      <c r="J28" s="219"/>
      <c r="K28" s="219"/>
      <c r="L28" s="219"/>
      <c r="M28" s="219"/>
      <c r="N28" s="221"/>
      <c r="O28" s="417"/>
      <c r="P28" s="292"/>
      <c r="Q28" s="21"/>
      <c r="R28" s="137"/>
      <c r="S28" s="137"/>
      <c r="T28" s="137"/>
      <c r="U28" s="137"/>
      <c r="V28" s="137"/>
      <c r="W28" s="137"/>
      <c r="X28" s="137"/>
      <c r="Y28" s="137"/>
      <c r="Z28" s="137"/>
      <c r="AA28" s="137"/>
      <c r="AB28" s="137"/>
      <c r="AC28" s="137"/>
      <c r="AD28" s="137"/>
      <c r="AE28" s="137"/>
    </row>
    <row r="29" spans="1:31" s="222" customFormat="1" ht="15.75" customHeight="1" thickBot="1" x14ac:dyDescent="0.25">
      <c r="A29" s="219"/>
      <c r="B29" s="228"/>
      <c r="C29" s="226"/>
      <c r="D29" s="220" t="s">
        <v>174</v>
      </c>
      <c r="E29" s="219"/>
      <c r="F29" s="219"/>
      <c r="G29" s="219"/>
      <c r="H29" s="219"/>
      <c r="I29" s="219"/>
      <c r="J29" s="219"/>
      <c r="K29" s="219"/>
      <c r="L29" s="219"/>
      <c r="M29" s="219"/>
      <c r="N29" s="221"/>
      <c r="O29" s="417"/>
      <c r="P29" s="292">
        <f>IF(C29="☑",100/4,IF(C29="☒", 0, 0))</f>
        <v>0</v>
      </c>
      <c r="Q29" s="21"/>
      <c r="R29" s="137"/>
      <c r="S29" s="137" t="s">
        <v>90</v>
      </c>
      <c r="T29" s="137" t="s">
        <v>83</v>
      </c>
      <c r="U29" s="137" t="s">
        <v>86</v>
      </c>
      <c r="V29" s="137"/>
      <c r="W29" s="137" t="str">
        <f>IF(OR((C29="☒")),"พัฒนากระบวนการจัดทำแผนขับเคลื่อนสู่องค์การดิจิทัลและการสร้างนวัตกรรม","")</f>
        <v/>
      </c>
      <c r="X29" s="137"/>
      <c r="Y29" s="137"/>
      <c r="Z29" s="137"/>
      <c r="AA29" s="137"/>
      <c r="AB29" s="137"/>
      <c r="AC29" s="137"/>
      <c r="AD29" s="137"/>
      <c r="AE29" s="137"/>
    </row>
    <row r="30" spans="1:31" s="222" customFormat="1" ht="8.1" customHeight="1" thickBot="1" x14ac:dyDescent="0.25">
      <c r="A30" s="219"/>
      <c r="B30" s="228"/>
      <c r="C30" s="219"/>
      <c r="D30" s="219"/>
      <c r="E30" s="219"/>
      <c r="F30" s="219"/>
      <c r="G30" s="219"/>
      <c r="H30" s="219"/>
      <c r="I30" s="219"/>
      <c r="J30" s="219"/>
      <c r="K30" s="219"/>
      <c r="L30" s="219"/>
      <c r="M30" s="219"/>
      <c r="N30" s="221"/>
      <c r="O30" s="417"/>
      <c r="P30" s="291"/>
      <c r="Q30" s="21"/>
      <c r="R30" s="137"/>
      <c r="S30" s="137"/>
      <c r="T30" s="137"/>
      <c r="U30" s="137"/>
      <c r="V30" s="137"/>
      <c r="W30" s="137"/>
      <c r="X30" s="137"/>
      <c r="Y30" s="137"/>
      <c r="Z30" s="137"/>
      <c r="AA30" s="137"/>
      <c r="AB30" s="137"/>
      <c r="AC30" s="137"/>
      <c r="AD30" s="137"/>
      <c r="AE30" s="137"/>
    </row>
    <row r="31" spans="1:31" s="222" customFormat="1" ht="15.75" customHeight="1" thickBot="1" x14ac:dyDescent="0.25">
      <c r="A31" s="219"/>
      <c r="B31" s="228"/>
      <c r="C31" s="226"/>
      <c r="D31" s="220" t="s">
        <v>175</v>
      </c>
      <c r="E31" s="219"/>
      <c r="F31" s="219"/>
      <c r="G31" s="219"/>
      <c r="H31" s="219"/>
      <c r="I31" s="219"/>
      <c r="J31" s="219"/>
      <c r="K31" s="219"/>
      <c r="L31" s="219"/>
      <c r="M31" s="219"/>
      <c r="N31" s="221"/>
      <c r="O31" s="417"/>
      <c r="P31" s="292">
        <f>IF(C31="☑",100,IF(C31="☒", 0, 0))</f>
        <v>0</v>
      </c>
      <c r="Q31" s="21"/>
      <c r="R31" s="137"/>
      <c r="S31" s="137" t="s">
        <v>96</v>
      </c>
      <c r="T31" s="137" t="s">
        <v>83</v>
      </c>
      <c r="U31" s="137" t="s">
        <v>86</v>
      </c>
      <c r="V31" s="137"/>
      <c r="W31" s="137"/>
      <c r="X31" s="137"/>
      <c r="Y31" s="137"/>
      <c r="Z31" s="137"/>
      <c r="AA31" s="137"/>
      <c r="AB31" s="137"/>
      <c r="AC31" s="137"/>
      <c r="AD31" s="137"/>
      <c r="AE31" s="137"/>
    </row>
    <row r="32" spans="1:31" s="222" customFormat="1" ht="8.1" customHeight="1" x14ac:dyDescent="0.2">
      <c r="A32" s="219"/>
      <c r="B32" s="219"/>
      <c r="C32" s="219"/>
      <c r="D32" s="219"/>
      <c r="E32" s="219"/>
      <c r="F32" s="219"/>
      <c r="G32" s="219"/>
      <c r="H32" s="219"/>
      <c r="I32" s="219"/>
      <c r="J32" s="219"/>
      <c r="K32" s="219"/>
      <c r="L32" s="219"/>
      <c r="M32" s="219"/>
      <c r="N32" s="221"/>
      <c r="O32" s="417"/>
      <c r="P32" s="291"/>
      <c r="Q32" s="21"/>
      <c r="R32" s="137"/>
      <c r="S32" s="137"/>
      <c r="T32" s="137"/>
      <c r="U32" s="137"/>
      <c r="V32" s="137"/>
      <c r="W32" s="137"/>
      <c r="X32" s="137"/>
      <c r="Y32" s="137"/>
      <c r="Z32" s="137"/>
      <c r="AA32" s="137"/>
      <c r="AB32" s="137"/>
      <c r="AC32" s="137"/>
      <c r="AD32" s="137"/>
      <c r="AE32" s="137"/>
    </row>
    <row r="33" spans="1:31" s="222" customFormat="1" ht="15.75" customHeight="1" thickBot="1" x14ac:dyDescent="0.25">
      <c r="A33" s="219"/>
      <c r="B33" s="220"/>
      <c r="C33" s="223" t="s">
        <v>176</v>
      </c>
      <c r="D33" s="220"/>
      <c r="E33" s="219"/>
      <c r="F33" s="219"/>
      <c r="G33" s="219"/>
      <c r="H33" s="219"/>
      <c r="I33" s="219"/>
      <c r="J33" s="219"/>
      <c r="K33" s="219"/>
      <c r="L33" s="219"/>
      <c r="M33" s="219"/>
      <c r="N33" s="221"/>
      <c r="O33" s="418"/>
      <c r="P33" s="292"/>
      <c r="Q33" s="21"/>
      <c r="R33" s="137"/>
      <c r="S33" s="137"/>
      <c r="T33" s="137"/>
      <c r="U33" s="137"/>
      <c r="V33" s="137"/>
      <c r="W33" s="137"/>
      <c r="X33" s="137"/>
      <c r="Y33" s="137"/>
      <c r="Z33" s="137"/>
      <c r="AA33" s="137"/>
      <c r="AB33" s="137"/>
      <c r="AC33" s="137"/>
      <c r="AD33" s="137"/>
      <c r="AE33" s="137"/>
    </row>
    <row r="34" spans="1:31" s="222" customFormat="1" ht="8.1" customHeight="1" thickBot="1" x14ac:dyDescent="0.25">
      <c r="A34" s="219"/>
      <c r="B34" s="219"/>
      <c r="C34" s="219"/>
      <c r="D34" s="219"/>
      <c r="E34" s="219"/>
      <c r="F34" s="219"/>
      <c r="G34" s="219"/>
      <c r="H34" s="219"/>
      <c r="I34" s="219"/>
      <c r="J34" s="219"/>
      <c r="K34" s="219"/>
      <c r="L34" s="219"/>
      <c r="M34" s="219"/>
      <c r="N34" s="221"/>
      <c r="O34" s="237"/>
      <c r="P34" s="291"/>
      <c r="Q34" s="21"/>
      <c r="R34" s="137"/>
      <c r="S34" s="137"/>
      <c r="T34" s="137"/>
      <c r="U34" s="137"/>
      <c r="V34" s="137"/>
      <c r="W34" s="137"/>
      <c r="X34" s="137"/>
      <c r="Y34" s="137"/>
      <c r="Z34" s="137"/>
      <c r="AA34" s="137"/>
      <c r="AB34" s="137"/>
      <c r="AC34" s="137"/>
      <c r="AD34" s="137"/>
      <c r="AE34" s="137"/>
    </row>
    <row r="35" spans="1:31" s="222" customFormat="1" ht="15.75" customHeight="1" thickBot="1" x14ac:dyDescent="0.25">
      <c r="A35" s="219"/>
      <c r="B35" s="219"/>
      <c r="C35" s="226"/>
      <c r="D35" s="220" t="s">
        <v>177</v>
      </c>
      <c r="E35" s="219"/>
      <c r="F35" s="219"/>
      <c r="G35" s="219"/>
      <c r="H35" s="219"/>
      <c r="I35" s="219"/>
      <c r="J35" s="219"/>
      <c r="K35" s="219"/>
      <c r="L35" s="219"/>
      <c r="M35" s="219"/>
      <c r="N35" s="221"/>
      <c r="O35" s="237"/>
      <c r="P35" s="292">
        <f>IF(C35="☑",300/3,IF(C35="☒", 0, 0))</f>
        <v>0</v>
      </c>
      <c r="Q35" s="21"/>
      <c r="R35" s="137"/>
      <c r="S35" s="137" t="s">
        <v>85</v>
      </c>
      <c r="T35" s="137" t="s">
        <v>83</v>
      </c>
      <c r="U35" s="137" t="s">
        <v>86</v>
      </c>
      <c r="V35" s="137"/>
      <c r="W35" s="137" t="str">
        <f>IF(OR((C35="☒")),"พัฒนากระบวนการจัดการความเสี่ยงที่ส่งผลกระทบต่อยุทธศาสตร์","")</f>
        <v/>
      </c>
      <c r="X35" s="137"/>
      <c r="Y35" s="137"/>
      <c r="Z35" s="137"/>
      <c r="AA35" s="137"/>
      <c r="AB35" s="137"/>
      <c r="AC35" s="137"/>
      <c r="AD35" s="137"/>
      <c r="AE35" s="137"/>
    </row>
    <row r="36" spans="1:31" s="222" customFormat="1" ht="15.75" customHeight="1" x14ac:dyDescent="0.2">
      <c r="A36" s="219"/>
      <c r="B36" s="219"/>
      <c r="C36" s="219"/>
      <c r="D36" s="219"/>
      <c r="E36" s="219"/>
      <c r="F36" s="219"/>
      <c r="G36" s="219"/>
      <c r="H36" s="219"/>
      <c r="I36" s="219"/>
      <c r="J36" s="219"/>
      <c r="K36" s="219"/>
      <c r="L36" s="219"/>
      <c r="M36" s="219"/>
      <c r="N36" s="221"/>
      <c r="O36" s="237"/>
      <c r="P36" s="291"/>
      <c r="Q36" s="21"/>
      <c r="R36" s="137"/>
      <c r="S36" s="137"/>
      <c r="T36" s="137"/>
      <c r="U36" s="137"/>
      <c r="V36" s="137"/>
      <c r="W36" s="137"/>
      <c r="X36" s="137"/>
      <c r="Y36" s="137"/>
      <c r="Z36" s="137"/>
      <c r="AA36" s="137"/>
      <c r="AB36" s="137"/>
      <c r="AC36" s="137"/>
      <c r="AD36" s="137"/>
      <c r="AE36" s="137"/>
    </row>
    <row r="37" spans="1:31" s="222" customFormat="1" ht="15.75" customHeight="1" x14ac:dyDescent="0.2">
      <c r="A37" s="219"/>
      <c r="B37" s="219"/>
      <c r="C37" s="219"/>
      <c r="D37" s="220"/>
      <c r="E37" s="219"/>
      <c r="F37" s="219"/>
      <c r="G37" s="219"/>
      <c r="H37" s="219"/>
      <c r="I37" s="219"/>
      <c r="J37" s="219"/>
      <c r="K37" s="219"/>
      <c r="L37" s="219"/>
      <c r="M37" s="219"/>
      <c r="N37" s="221"/>
      <c r="O37" s="221"/>
      <c r="P37" s="21"/>
      <c r="Q37" s="21"/>
      <c r="R37" s="137"/>
      <c r="S37" s="137"/>
      <c r="T37" s="137"/>
      <c r="U37" s="137"/>
      <c r="V37" s="137"/>
      <c r="W37" s="137"/>
      <c r="X37" s="137"/>
      <c r="Y37" s="137"/>
      <c r="Z37" s="137"/>
      <c r="AA37" s="137"/>
      <c r="AB37" s="137"/>
      <c r="AC37" s="137"/>
      <c r="AD37" s="137"/>
      <c r="AE37" s="137"/>
    </row>
    <row r="38" spans="1:31" s="222" customFormat="1" ht="15.75" customHeight="1" thickBot="1" x14ac:dyDescent="0.25">
      <c r="A38" s="219"/>
      <c r="B38" s="219"/>
      <c r="C38" s="229" t="s">
        <v>99</v>
      </c>
      <c r="D38" s="219"/>
      <c r="E38" s="219"/>
      <c r="F38" s="219"/>
      <c r="G38" s="219"/>
      <c r="H38" s="219"/>
      <c r="I38" s="219"/>
      <c r="J38" s="219"/>
      <c r="K38" s="219"/>
      <c r="L38" s="219"/>
      <c r="M38" s="219"/>
      <c r="N38" s="221"/>
      <c r="O38" s="221"/>
      <c r="P38" s="21"/>
      <c r="Q38" s="21"/>
      <c r="R38" s="137"/>
      <c r="S38" s="137"/>
      <c r="T38" s="137"/>
      <c r="U38" s="137" t="s">
        <v>85</v>
      </c>
      <c r="V38" s="137" t="s">
        <v>90</v>
      </c>
      <c r="W38" s="137" t="s">
        <v>96</v>
      </c>
      <c r="X38" s="137"/>
      <c r="Y38" s="137"/>
      <c r="Z38" s="137"/>
      <c r="AA38" s="137"/>
      <c r="AB38" s="137"/>
      <c r="AC38" s="137"/>
      <c r="AD38" s="137"/>
      <c r="AE38" s="137"/>
    </row>
    <row r="39" spans="1:31" s="222" customFormat="1" ht="15.75" customHeight="1" x14ac:dyDescent="0.2">
      <c r="A39" s="219"/>
      <c r="B39" s="219"/>
      <c r="C39" s="419"/>
      <c r="D39" s="420"/>
      <c r="E39" s="420"/>
      <c r="F39" s="420"/>
      <c r="G39" s="420"/>
      <c r="H39" s="420"/>
      <c r="I39" s="420"/>
      <c r="J39" s="420"/>
      <c r="K39" s="420"/>
      <c r="L39" s="420"/>
      <c r="M39" s="421"/>
      <c r="N39" s="221"/>
      <c r="O39" s="221"/>
      <c r="P39" s="21"/>
      <c r="Q39" s="21"/>
      <c r="R39" s="137"/>
      <c r="S39" s="137"/>
      <c r="T39" s="137"/>
      <c r="U39" s="169">
        <f>SUM(P12,P24,P35)</f>
        <v>0</v>
      </c>
      <c r="V39" s="169">
        <f>SUM(P15,P18,P27,P29)</f>
        <v>0</v>
      </c>
      <c r="W39" s="169">
        <f>SUM(P31)</f>
        <v>0</v>
      </c>
      <c r="X39" s="137"/>
      <c r="Y39" s="137"/>
      <c r="Z39" s="137"/>
      <c r="AA39" s="137"/>
      <c r="AB39" s="137"/>
      <c r="AC39" s="137"/>
      <c r="AD39" s="137"/>
      <c r="AE39" s="137"/>
    </row>
    <row r="40" spans="1:31" s="222" customFormat="1" ht="15.75" customHeight="1" x14ac:dyDescent="0.2">
      <c r="A40" s="219"/>
      <c r="B40" s="219"/>
      <c r="C40" s="422"/>
      <c r="D40" s="423"/>
      <c r="E40" s="423"/>
      <c r="F40" s="423"/>
      <c r="G40" s="423"/>
      <c r="H40" s="423"/>
      <c r="I40" s="423"/>
      <c r="J40" s="423"/>
      <c r="K40" s="423"/>
      <c r="L40" s="423"/>
      <c r="M40" s="424"/>
      <c r="N40" s="221"/>
      <c r="O40" s="221"/>
      <c r="P40" s="21"/>
      <c r="Q40" s="21"/>
      <c r="R40" s="137"/>
      <c r="S40" s="137"/>
      <c r="T40" s="137"/>
      <c r="U40" s="137" t="str">
        <f>IF(U39&lt;300, "พัฒนากระบวนการที่มีความเป็นระบบ", "")</f>
        <v>พัฒนากระบวนการที่มีความเป็นระบบ</v>
      </c>
      <c r="V40" s="137" t="str">
        <f>IF(V39&lt;100, "พัฒนาในเชิงรุกและยืดหยุ่น ยกระดับการพัฒนาด้วยเทคโนโลยี นวัตกรรม และความร่วมมือทุกภาคส่วน", "")</f>
        <v>พัฒนาในเชิงรุกและยืดหยุ่น ยกระดับการพัฒนาด้วยเทคโนโลยี นวัตกรรม และความร่วมมือทุกภาคส่วน</v>
      </c>
      <c r="W40" s="137" t="str">
        <f>IF(W39&lt;100, "พัฒนาในแนวทางต้นน้ำจรดปลายน้ำเพื่อสร้างผลกระทบสูง", "")</f>
        <v>พัฒนาในแนวทางต้นน้ำจรดปลายน้ำเพื่อสร้างผลกระทบสูง</v>
      </c>
      <c r="X40" s="137"/>
      <c r="Y40" s="137"/>
      <c r="Z40" s="137"/>
      <c r="AA40" s="137"/>
      <c r="AB40" s="137"/>
      <c r="AC40" s="137"/>
      <c r="AD40" s="137"/>
      <c r="AE40" s="137"/>
    </row>
    <row r="41" spans="1:31" s="222" customFormat="1" ht="15.75" customHeight="1" x14ac:dyDescent="0.2">
      <c r="A41" s="219"/>
      <c r="B41" s="219"/>
      <c r="C41" s="422"/>
      <c r="D41" s="423"/>
      <c r="E41" s="423"/>
      <c r="F41" s="423"/>
      <c r="G41" s="423"/>
      <c r="H41" s="423"/>
      <c r="I41" s="423"/>
      <c r="J41" s="423"/>
      <c r="K41" s="423"/>
      <c r="L41" s="423"/>
      <c r="M41" s="424"/>
      <c r="N41" s="221"/>
      <c r="O41" s="221"/>
      <c r="P41" s="21"/>
      <c r="Q41" s="21"/>
      <c r="R41" s="137"/>
      <c r="S41" s="137"/>
      <c r="T41" s="137"/>
      <c r="U41" s="137"/>
      <c r="V41" s="137"/>
      <c r="W41" s="137"/>
      <c r="X41" s="137"/>
      <c r="Y41" s="137"/>
      <c r="Z41" s="137"/>
      <c r="AA41" s="137"/>
      <c r="AB41" s="137"/>
      <c r="AC41" s="137"/>
      <c r="AD41" s="137"/>
      <c r="AE41" s="137"/>
    </row>
    <row r="42" spans="1:31" s="222" customFormat="1" ht="15.75" customHeight="1" x14ac:dyDescent="0.2">
      <c r="A42" s="219"/>
      <c r="B42" s="219"/>
      <c r="C42" s="422"/>
      <c r="D42" s="423"/>
      <c r="E42" s="423"/>
      <c r="F42" s="423"/>
      <c r="G42" s="423"/>
      <c r="H42" s="423"/>
      <c r="I42" s="423"/>
      <c r="J42" s="423"/>
      <c r="K42" s="423"/>
      <c r="L42" s="423"/>
      <c r="M42" s="424"/>
      <c r="N42" s="221"/>
      <c r="O42" s="221"/>
      <c r="P42" s="21"/>
      <c r="Q42" s="21"/>
      <c r="R42" s="137"/>
      <c r="S42" s="137"/>
      <c r="T42" s="137"/>
      <c r="U42" s="137"/>
      <c r="V42" s="137"/>
      <c r="W42" s="137"/>
      <c r="X42" s="137"/>
      <c r="Y42" s="137"/>
      <c r="Z42" s="137"/>
      <c r="AA42" s="137"/>
      <c r="AB42" s="137"/>
      <c r="AC42" s="137"/>
      <c r="AD42" s="137"/>
      <c r="AE42" s="137"/>
    </row>
    <row r="43" spans="1:31" s="222" customFormat="1" ht="15.75" customHeight="1" x14ac:dyDescent="0.2">
      <c r="A43" s="219"/>
      <c r="B43" s="219"/>
      <c r="C43" s="422"/>
      <c r="D43" s="423"/>
      <c r="E43" s="423"/>
      <c r="F43" s="423"/>
      <c r="G43" s="423"/>
      <c r="H43" s="423"/>
      <c r="I43" s="423"/>
      <c r="J43" s="423"/>
      <c r="K43" s="423"/>
      <c r="L43" s="423"/>
      <c r="M43" s="424"/>
      <c r="N43" s="221"/>
      <c r="O43" s="221"/>
      <c r="P43" s="21"/>
      <c r="Q43" s="21"/>
      <c r="R43" s="137"/>
      <c r="S43" s="137"/>
      <c r="T43" s="137"/>
      <c r="U43" s="137"/>
      <c r="V43" s="137"/>
      <c r="W43" s="137"/>
      <c r="X43" s="137"/>
      <c r="Y43" s="137"/>
      <c r="Z43" s="137"/>
      <c r="AA43" s="137"/>
      <c r="AB43" s="137"/>
      <c r="AC43" s="137"/>
      <c r="AD43" s="137"/>
      <c r="AE43" s="137"/>
    </row>
    <row r="44" spans="1:31" s="222" customFormat="1" ht="15.75" customHeight="1" x14ac:dyDescent="0.2">
      <c r="A44" s="219"/>
      <c r="B44" s="219"/>
      <c r="C44" s="422"/>
      <c r="D44" s="423"/>
      <c r="E44" s="423"/>
      <c r="F44" s="423"/>
      <c r="G44" s="423"/>
      <c r="H44" s="423"/>
      <c r="I44" s="423"/>
      <c r="J44" s="423"/>
      <c r="K44" s="423"/>
      <c r="L44" s="423"/>
      <c r="M44" s="424"/>
      <c r="N44" s="221"/>
      <c r="O44" s="221"/>
      <c r="P44" s="21"/>
      <c r="Q44" s="21"/>
      <c r="R44" s="137"/>
      <c r="S44" s="137"/>
      <c r="T44" s="137"/>
      <c r="U44" s="137"/>
      <c r="V44" s="137"/>
      <c r="W44" s="137"/>
      <c r="X44" s="137"/>
      <c r="Y44" s="137"/>
      <c r="Z44" s="137"/>
      <c r="AA44" s="137"/>
      <c r="AB44" s="137"/>
      <c r="AC44" s="137"/>
      <c r="AD44" s="137"/>
      <c r="AE44" s="137"/>
    </row>
    <row r="45" spans="1:31" s="222" customFormat="1" ht="15.75" customHeight="1" x14ac:dyDescent="0.2">
      <c r="A45" s="219"/>
      <c r="B45" s="219"/>
      <c r="C45" s="422"/>
      <c r="D45" s="423"/>
      <c r="E45" s="423"/>
      <c r="F45" s="423"/>
      <c r="G45" s="423"/>
      <c r="H45" s="423"/>
      <c r="I45" s="423"/>
      <c r="J45" s="423"/>
      <c r="K45" s="423"/>
      <c r="L45" s="423"/>
      <c r="M45" s="424"/>
      <c r="N45" s="221"/>
      <c r="O45" s="221"/>
      <c r="P45" s="221"/>
      <c r="Q45" s="221"/>
      <c r="R45" s="137"/>
      <c r="S45" s="137"/>
      <c r="T45" s="137"/>
      <c r="U45" s="137"/>
      <c r="V45" s="137"/>
      <c r="W45" s="137"/>
      <c r="X45" s="137"/>
      <c r="Y45" s="137"/>
      <c r="Z45" s="137"/>
      <c r="AA45" s="137"/>
      <c r="AB45" s="137"/>
      <c r="AC45" s="137"/>
      <c r="AD45" s="137"/>
      <c r="AE45" s="137"/>
    </row>
    <row r="46" spans="1:31" s="222" customFormat="1" ht="15.75" customHeight="1" x14ac:dyDescent="0.2">
      <c r="A46" s="219"/>
      <c r="B46" s="219"/>
      <c r="C46" s="422"/>
      <c r="D46" s="423"/>
      <c r="E46" s="423"/>
      <c r="F46" s="423"/>
      <c r="G46" s="423"/>
      <c r="H46" s="423"/>
      <c r="I46" s="423"/>
      <c r="J46" s="423"/>
      <c r="K46" s="423"/>
      <c r="L46" s="423"/>
      <c r="M46" s="424"/>
      <c r="N46" s="221"/>
      <c r="O46" s="221"/>
      <c r="P46" s="221"/>
      <c r="Q46" s="221"/>
      <c r="R46" s="137"/>
      <c r="S46" s="137"/>
      <c r="T46" s="137"/>
      <c r="U46" s="137"/>
      <c r="V46" s="137"/>
      <c r="W46" s="137"/>
      <c r="X46" s="137"/>
      <c r="Y46" s="137"/>
      <c r="Z46" s="137"/>
      <c r="AA46" s="137"/>
      <c r="AB46" s="137"/>
      <c r="AC46" s="137"/>
      <c r="AD46" s="137"/>
      <c r="AE46" s="137"/>
    </row>
    <row r="47" spans="1:31" s="222" customFormat="1" ht="15.75" customHeight="1" x14ac:dyDescent="0.2">
      <c r="A47" s="219"/>
      <c r="B47" s="219"/>
      <c r="C47" s="422"/>
      <c r="D47" s="423"/>
      <c r="E47" s="423"/>
      <c r="F47" s="423"/>
      <c r="G47" s="423"/>
      <c r="H47" s="423"/>
      <c r="I47" s="423"/>
      <c r="J47" s="423"/>
      <c r="K47" s="423"/>
      <c r="L47" s="423"/>
      <c r="M47" s="424"/>
      <c r="N47" s="221"/>
      <c r="O47" s="221"/>
      <c r="P47" s="221"/>
      <c r="Q47" s="221"/>
      <c r="R47" s="137"/>
      <c r="S47" s="137"/>
      <c r="T47" s="137"/>
      <c r="U47" s="137"/>
      <c r="V47" s="137"/>
      <c r="W47" s="137"/>
      <c r="X47" s="137"/>
      <c r="Y47" s="137"/>
      <c r="Z47" s="137"/>
      <c r="AA47" s="137"/>
      <c r="AB47" s="137"/>
      <c r="AC47" s="137"/>
      <c r="AD47" s="137"/>
      <c r="AE47" s="137"/>
    </row>
    <row r="48" spans="1:31" s="222" customFormat="1" ht="15.75" customHeight="1" x14ac:dyDescent="0.2">
      <c r="A48" s="219"/>
      <c r="B48" s="219"/>
      <c r="C48" s="422"/>
      <c r="D48" s="423"/>
      <c r="E48" s="423"/>
      <c r="F48" s="423"/>
      <c r="G48" s="423"/>
      <c r="H48" s="423"/>
      <c r="I48" s="423"/>
      <c r="J48" s="423"/>
      <c r="K48" s="423"/>
      <c r="L48" s="423"/>
      <c r="M48" s="424"/>
      <c r="N48" s="221"/>
      <c r="O48" s="221"/>
      <c r="P48" s="221"/>
      <c r="Q48" s="221"/>
      <c r="R48" s="137"/>
      <c r="S48" s="137"/>
      <c r="T48" s="137"/>
      <c r="U48" s="137"/>
      <c r="V48" s="137"/>
      <c r="W48" s="137"/>
      <c r="X48" s="137"/>
      <c r="Y48" s="137"/>
      <c r="Z48" s="137"/>
      <c r="AA48" s="137"/>
      <c r="AB48" s="137"/>
      <c r="AC48" s="137"/>
      <c r="AD48" s="137"/>
      <c r="AE48" s="137"/>
    </row>
    <row r="49" spans="1:31" s="222" customFormat="1" ht="15.75" customHeight="1" x14ac:dyDescent="0.2">
      <c r="A49" s="219"/>
      <c r="B49" s="219"/>
      <c r="C49" s="422"/>
      <c r="D49" s="423"/>
      <c r="E49" s="423"/>
      <c r="F49" s="423"/>
      <c r="G49" s="423"/>
      <c r="H49" s="423"/>
      <c r="I49" s="423"/>
      <c r="J49" s="423"/>
      <c r="K49" s="423"/>
      <c r="L49" s="423"/>
      <c r="M49" s="424"/>
      <c r="N49" s="221"/>
      <c r="O49" s="221"/>
      <c r="P49" s="221"/>
      <c r="Q49" s="221"/>
      <c r="R49" s="137"/>
      <c r="S49" s="137"/>
      <c r="T49" s="137"/>
      <c r="U49" s="137"/>
      <c r="V49" s="137"/>
      <c r="W49" s="137"/>
      <c r="X49" s="137"/>
      <c r="Y49" s="137"/>
      <c r="Z49" s="137"/>
      <c r="AA49" s="137"/>
      <c r="AB49" s="137"/>
      <c r="AC49" s="137"/>
      <c r="AD49" s="137"/>
      <c r="AE49" s="137"/>
    </row>
    <row r="50" spans="1:31" s="222" customFormat="1" ht="15.75" customHeight="1" x14ac:dyDescent="0.2">
      <c r="A50" s="219"/>
      <c r="B50" s="219"/>
      <c r="C50" s="422"/>
      <c r="D50" s="423"/>
      <c r="E50" s="423"/>
      <c r="F50" s="423"/>
      <c r="G50" s="423"/>
      <c r="H50" s="423"/>
      <c r="I50" s="423"/>
      <c r="J50" s="423"/>
      <c r="K50" s="423"/>
      <c r="L50" s="423"/>
      <c r="M50" s="424"/>
      <c r="N50" s="221"/>
      <c r="O50" s="221"/>
      <c r="P50" s="221"/>
      <c r="Q50" s="221"/>
      <c r="R50" s="137"/>
      <c r="S50" s="137"/>
      <c r="T50" s="137"/>
      <c r="U50" s="137"/>
      <c r="V50" s="137"/>
      <c r="W50" s="137"/>
      <c r="X50" s="137"/>
      <c r="Y50" s="137"/>
      <c r="Z50" s="137"/>
      <c r="AA50" s="137"/>
      <c r="AB50" s="137"/>
      <c r="AC50" s="137"/>
      <c r="AD50" s="137"/>
      <c r="AE50" s="137"/>
    </row>
    <row r="51" spans="1:31" s="222" customFormat="1" ht="15.75" customHeight="1" x14ac:dyDescent="0.2">
      <c r="A51" s="219"/>
      <c r="B51" s="219"/>
      <c r="C51" s="422"/>
      <c r="D51" s="423"/>
      <c r="E51" s="423"/>
      <c r="F51" s="423"/>
      <c r="G51" s="423"/>
      <c r="H51" s="423"/>
      <c r="I51" s="423"/>
      <c r="J51" s="423"/>
      <c r="K51" s="423"/>
      <c r="L51" s="423"/>
      <c r="M51" s="424"/>
      <c r="N51" s="221"/>
      <c r="O51" s="221"/>
      <c r="P51" s="221"/>
      <c r="Q51" s="221"/>
      <c r="R51" s="137"/>
      <c r="S51" s="137"/>
      <c r="T51" s="137"/>
      <c r="U51" s="137"/>
      <c r="V51" s="137"/>
      <c r="W51" s="137"/>
      <c r="X51" s="137"/>
      <c r="Y51" s="137"/>
      <c r="Z51" s="137"/>
      <c r="AA51" s="137"/>
      <c r="AB51" s="137"/>
      <c r="AC51" s="137"/>
      <c r="AD51" s="137"/>
      <c r="AE51" s="137"/>
    </row>
    <row r="52" spans="1:31" s="222" customFormat="1" ht="15.75" customHeight="1" x14ac:dyDescent="0.2">
      <c r="A52" s="219"/>
      <c r="B52" s="219"/>
      <c r="C52" s="422"/>
      <c r="D52" s="423"/>
      <c r="E52" s="423"/>
      <c r="F52" s="423"/>
      <c r="G52" s="423"/>
      <c r="H52" s="423"/>
      <c r="I52" s="423"/>
      <c r="J52" s="423"/>
      <c r="K52" s="423"/>
      <c r="L52" s="423"/>
      <c r="M52" s="424"/>
      <c r="N52" s="221"/>
      <c r="O52" s="221"/>
      <c r="P52" s="221"/>
      <c r="Q52" s="221"/>
      <c r="R52" s="137"/>
      <c r="S52" s="137"/>
      <c r="T52" s="137"/>
      <c r="U52" s="137"/>
      <c r="V52" s="137"/>
      <c r="W52" s="137"/>
      <c r="X52" s="137"/>
      <c r="Y52" s="137"/>
      <c r="Z52" s="137"/>
      <c r="AA52" s="137"/>
      <c r="AB52" s="137"/>
      <c r="AC52" s="137"/>
      <c r="AD52" s="137"/>
      <c r="AE52" s="137"/>
    </row>
    <row r="53" spans="1:31" s="222" customFormat="1" ht="15.75" customHeight="1" thickBot="1" x14ac:dyDescent="0.25">
      <c r="A53" s="219"/>
      <c r="B53" s="219"/>
      <c r="C53" s="425"/>
      <c r="D53" s="426"/>
      <c r="E53" s="426"/>
      <c r="F53" s="426"/>
      <c r="G53" s="426"/>
      <c r="H53" s="426"/>
      <c r="I53" s="426"/>
      <c r="J53" s="426"/>
      <c r="K53" s="426"/>
      <c r="L53" s="426"/>
      <c r="M53" s="427"/>
      <c r="N53" s="221"/>
      <c r="O53" s="221"/>
      <c r="P53" s="221"/>
      <c r="Q53" s="221"/>
      <c r="R53" s="137"/>
      <c r="S53" s="137"/>
      <c r="T53" s="137"/>
      <c r="U53" s="137"/>
      <c r="V53" s="137"/>
      <c r="W53" s="137"/>
      <c r="X53" s="137"/>
      <c r="Y53" s="137"/>
      <c r="Z53" s="137"/>
      <c r="AA53" s="137"/>
      <c r="AB53" s="137"/>
      <c r="AC53" s="137"/>
      <c r="AD53" s="137"/>
      <c r="AE53" s="137"/>
    </row>
    <row r="54" spans="1:31" s="222" customFormat="1" ht="15.75" customHeight="1" thickBot="1" x14ac:dyDescent="0.25">
      <c r="A54" s="219"/>
      <c r="B54" s="219"/>
      <c r="C54" s="219"/>
      <c r="D54" s="219"/>
      <c r="E54" s="219"/>
      <c r="F54" s="219"/>
      <c r="G54" s="219"/>
      <c r="H54" s="219"/>
      <c r="I54" s="219"/>
      <c r="J54" s="219"/>
      <c r="K54" s="219"/>
      <c r="L54" s="219"/>
      <c r="M54" s="219"/>
      <c r="N54" s="221"/>
      <c r="O54" s="221"/>
      <c r="P54" s="221"/>
      <c r="Q54" s="221"/>
      <c r="R54" s="137"/>
      <c r="S54" s="137"/>
      <c r="T54" s="137"/>
      <c r="U54" s="137"/>
      <c r="V54" s="137"/>
      <c r="W54" s="137"/>
      <c r="X54" s="137"/>
      <c r="Y54" s="137"/>
      <c r="Z54" s="137"/>
      <c r="AA54" s="137"/>
      <c r="AB54" s="137"/>
      <c r="AC54" s="137"/>
      <c r="AD54" s="137"/>
      <c r="AE54" s="137"/>
    </row>
    <row r="55" spans="1:31" s="148" customFormat="1" ht="32.25" customHeight="1" thickBot="1" x14ac:dyDescent="0.25">
      <c r="A55" s="159" t="s">
        <v>178</v>
      </c>
      <c r="B55" s="161"/>
      <c r="C55" s="161"/>
      <c r="D55" s="161"/>
      <c r="E55" s="161"/>
      <c r="F55" s="161"/>
      <c r="G55" s="161"/>
      <c r="H55" s="161"/>
      <c r="I55" s="161"/>
      <c r="J55" s="161"/>
      <c r="K55" s="161"/>
      <c r="L55" s="161"/>
      <c r="M55" s="161"/>
      <c r="N55" s="144"/>
      <c r="O55" s="160" t="str">
        <f>A55</f>
        <v xml:space="preserve">2.2 การขับเคลื่อนเป้าหมายยุทธศาสตร์ทั้งระยะสั้นและระยะยาว สอดคล้องพันธกิจและยุทธศาสตร์ประเทศ </v>
      </c>
      <c r="P55" s="267" t="str">
        <f>IF(SUM(P56:P94)=0,"",SUM(P56:P94))</f>
        <v/>
      </c>
      <c r="Q55" s="268"/>
      <c r="R55" s="147"/>
      <c r="S55" s="147"/>
      <c r="T55" s="147"/>
      <c r="U55" s="147"/>
      <c r="V55" s="147"/>
      <c r="W55" s="147"/>
      <c r="X55" s="147"/>
      <c r="Y55" s="147"/>
      <c r="Z55" s="147"/>
      <c r="AA55" s="147"/>
      <c r="AB55" s="147"/>
      <c r="AC55" s="147"/>
      <c r="AD55" s="147"/>
      <c r="AE55" s="147"/>
    </row>
    <row r="56" spans="1:31" s="222" customFormat="1" ht="15.75" customHeight="1" x14ac:dyDescent="0.2">
      <c r="A56" s="219"/>
      <c r="B56" s="229" t="s">
        <v>179</v>
      </c>
      <c r="C56" s="219"/>
      <c r="D56" s="219"/>
      <c r="E56" s="219"/>
      <c r="F56" s="219"/>
      <c r="G56" s="219"/>
      <c r="H56" s="219"/>
      <c r="I56" s="219"/>
      <c r="J56" s="219"/>
      <c r="K56" s="219"/>
      <c r="L56" s="219"/>
      <c r="M56" s="219"/>
      <c r="N56" s="221"/>
      <c r="O56" s="221"/>
      <c r="P56" s="221"/>
      <c r="Q56" s="221"/>
      <c r="R56" s="137"/>
      <c r="S56" s="137"/>
      <c r="T56" s="137"/>
      <c r="U56" s="137"/>
      <c r="V56" s="137"/>
      <c r="W56" s="137"/>
      <c r="X56" s="137"/>
      <c r="Y56" s="137"/>
      <c r="Z56" s="137"/>
      <c r="AA56" s="137"/>
      <c r="AB56" s="137"/>
      <c r="AC56" s="137"/>
      <c r="AD56" s="137"/>
      <c r="AE56" s="137"/>
    </row>
    <row r="57" spans="1:31" s="222" customFormat="1" ht="8.1" customHeight="1" thickBot="1" x14ac:dyDescent="0.25">
      <c r="A57" s="219"/>
      <c r="B57" s="219"/>
      <c r="C57" s="219"/>
      <c r="D57" s="219"/>
      <c r="E57" s="219"/>
      <c r="F57" s="219"/>
      <c r="G57" s="219"/>
      <c r="H57" s="219"/>
      <c r="I57" s="219"/>
      <c r="J57" s="219"/>
      <c r="K57" s="219"/>
      <c r="L57" s="219"/>
      <c r="M57" s="219"/>
      <c r="N57" s="137"/>
      <c r="O57" s="221"/>
      <c r="P57" s="221"/>
      <c r="Q57" s="221"/>
      <c r="R57" s="137"/>
      <c r="S57" s="137"/>
      <c r="T57" s="137"/>
      <c r="U57" s="137"/>
      <c r="V57" s="137"/>
      <c r="W57" s="137"/>
      <c r="X57" s="137"/>
      <c r="Y57" s="137"/>
      <c r="Z57" s="137"/>
      <c r="AA57" s="137"/>
      <c r="AB57" s="137"/>
      <c r="AC57" s="137"/>
      <c r="AD57" s="137"/>
      <c r="AE57" s="137"/>
    </row>
    <row r="58" spans="1:31" s="222" customFormat="1" ht="15.75" customHeight="1" thickBot="1" x14ac:dyDescent="0.25">
      <c r="A58" s="219"/>
      <c r="B58" s="228"/>
      <c r="C58" s="226"/>
      <c r="D58" s="220" t="s">
        <v>180</v>
      </c>
      <c r="E58" s="219"/>
      <c r="F58" s="219"/>
      <c r="G58" s="219"/>
      <c r="H58" s="219"/>
      <c r="I58" s="219"/>
      <c r="J58" s="219"/>
      <c r="K58" s="219"/>
      <c r="L58" s="219"/>
      <c r="M58" s="219"/>
      <c r="N58" s="137"/>
      <c r="O58" s="221"/>
      <c r="P58" s="292">
        <f>IF(C58="☑",300/2,IF(C58="☒", 0, 0))</f>
        <v>0</v>
      </c>
      <c r="Q58" s="21"/>
      <c r="R58" s="137"/>
      <c r="S58" s="137" t="s">
        <v>85</v>
      </c>
      <c r="T58" s="137" t="s">
        <v>83</v>
      </c>
      <c r="U58" s="137" t="s">
        <v>86</v>
      </c>
      <c r="V58" s="137"/>
      <c r="W58" s="137" t="str">
        <f>IF(OR((C58="☒"),(C61="☒")),"พัฒนากระบวนการกำหนดเป้าประสงค์และตัวชี้วัดระยะสั้นและระยะยาวที่ชัดเจน","")</f>
        <v/>
      </c>
      <c r="X58" s="137"/>
      <c r="Y58" s="137"/>
      <c r="Z58" s="137"/>
      <c r="AA58" s="137"/>
      <c r="AB58" s="137"/>
      <c r="AC58" s="137"/>
      <c r="AD58" s="137"/>
      <c r="AE58" s="137"/>
    </row>
    <row r="59" spans="1:31" s="222" customFormat="1" ht="15.75" customHeight="1" x14ac:dyDescent="0.2">
      <c r="A59" s="219"/>
      <c r="B59" s="220"/>
      <c r="C59" s="223"/>
      <c r="D59" s="220" t="s">
        <v>181</v>
      </c>
      <c r="E59" s="219"/>
      <c r="F59" s="219"/>
      <c r="G59" s="219"/>
      <c r="H59" s="219"/>
      <c r="I59" s="219"/>
      <c r="J59" s="219"/>
      <c r="K59" s="219"/>
      <c r="L59" s="219"/>
      <c r="M59" s="219"/>
      <c r="N59" s="221"/>
      <c r="O59" s="221"/>
      <c r="P59" s="21"/>
      <c r="Q59" s="21"/>
      <c r="R59" s="137"/>
      <c r="S59" s="137"/>
      <c r="T59" s="137"/>
      <c r="U59" s="137"/>
      <c r="V59" s="137"/>
      <c r="W59" s="137"/>
      <c r="X59" s="137"/>
      <c r="Y59" s="137"/>
      <c r="Z59" s="137"/>
      <c r="AA59" s="137"/>
      <c r="AB59" s="137"/>
      <c r="AC59" s="137"/>
      <c r="AD59" s="137"/>
      <c r="AE59" s="137"/>
    </row>
    <row r="60" spans="1:31" s="222" customFormat="1" ht="8.1" customHeight="1" thickBot="1" x14ac:dyDescent="0.25">
      <c r="A60" s="219"/>
      <c r="B60" s="219"/>
      <c r="C60" s="219"/>
      <c r="D60" s="219"/>
      <c r="E60" s="219"/>
      <c r="F60" s="219"/>
      <c r="G60" s="219"/>
      <c r="H60" s="219"/>
      <c r="I60" s="219"/>
      <c r="J60" s="219"/>
      <c r="K60" s="219"/>
      <c r="L60" s="219"/>
      <c r="M60" s="219"/>
      <c r="N60" s="221"/>
      <c r="O60" s="221"/>
      <c r="P60" s="292"/>
      <c r="Q60" s="21"/>
      <c r="R60" s="137"/>
      <c r="S60" s="137"/>
      <c r="T60" s="137"/>
      <c r="U60" s="137"/>
      <c r="V60" s="137"/>
      <c r="W60" s="137"/>
      <c r="X60" s="137"/>
      <c r="Y60" s="137"/>
      <c r="Z60" s="137"/>
      <c r="AA60" s="137"/>
      <c r="AB60" s="137"/>
      <c r="AC60" s="137"/>
      <c r="AD60" s="137"/>
      <c r="AE60" s="137"/>
    </row>
    <row r="61" spans="1:31" s="222" customFormat="1" ht="15.75" customHeight="1" thickBot="1" x14ac:dyDescent="0.25">
      <c r="A61" s="219"/>
      <c r="B61" s="219"/>
      <c r="C61" s="226"/>
      <c r="D61" s="220" t="s">
        <v>182</v>
      </c>
      <c r="E61" s="219"/>
      <c r="F61" s="219"/>
      <c r="G61" s="219"/>
      <c r="H61" s="219"/>
      <c r="I61" s="219"/>
      <c r="J61" s="219"/>
      <c r="K61" s="219"/>
      <c r="L61" s="219"/>
      <c r="M61" s="219"/>
      <c r="N61" s="221"/>
      <c r="O61" s="221"/>
      <c r="P61" s="292">
        <f>IF(C61="☑",100/4,IF(C61="☒", 0, 0))</f>
        <v>0</v>
      </c>
      <c r="Q61" s="21"/>
      <c r="R61" s="137"/>
      <c r="S61" s="137" t="s">
        <v>90</v>
      </c>
      <c r="T61" s="137" t="s">
        <v>83</v>
      </c>
      <c r="U61" s="137" t="s">
        <v>86</v>
      </c>
      <c r="V61" s="137"/>
      <c r="W61" s="137"/>
      <c r="X61" s="137"/>
      <c r="Y61" s="137"/>
      <c r="Z61" s="137"/>
      <c r="AA61" s="137"/>
      <c r="AB61" s="137"/>
      <c r="AC61" s="137"/>
      <c r="AD61" s="137"/>
      <c r="AE61" s="137"/>
    </row>
    <row r="62" spans="1:31" s="222" customFormat="1" ht="15.75" customHeight="1" x14ac:dyDescent="0.2">
      <c r="A62" s="219"/>
      <c r="B62" s="220"/>
      <c r="C62" s="223"/>
      <c r="D62" s="220" t="s">
        <v>183</v>
      </c>
      <c r="E62" s="219"/>
      <c r="F62" s="219"/>
      <c r="G62" s="219"/>
      <c r="H62" s="219"/>
      <c r="I62" s="219"/>
      <c r="J62" s="219"/>
      <c r="K62" s="219"/>
      <c r="L62" s="219"/>
      <c r="M62" s="219"/>
      <c r="N62" s="221"/>
      <c r="O62" s="221"/>
      <c r="P62" s="292"/>
      <c r="Q62" s="21"/>
      <c r="R62" s="137"/>
      <c r="S62" s="137"/>
      <c r="T62" s="137"/>
      <c r="U62" s="137"/>
      <c r="V62" s="137"/>
      <c r="W62" s="137"/>
      <c r="X62" s="137"/>
      <c r="Y62" s="137"/>
      <c r="Z62" s="137"/>
      <c r="AA62" s="137"/>
      <c r="AB62" s="137"/>
      <c r="AC62" s="137"/>
      <c r="AD62" s="137"/>
      <c r="AE62" s="137"/>
    </row>
    <row r="63" spans="1:31" s="222" customFormat="1" ht="8.1" customHeight="1" x14ac:dyDescent="0.2">
      <c r="A63" s="219"/>
      <c r="B63" s="219"/>
      <c r="C63" s="219"/>
      <c r="D63" s="219"/>
      <c r="E63" s="219"/>
      <c r="F63" s="219"/>
      <c r="G63" s="219"/>
      <c r="H63" s="219"/>
      <c r="I63" s="219"/>
      <c r="J63" s="219"/>
      <c r="K63" s="219"/>
      <c r="L63" s="219"/>
      <c r="M63" s="219"/>
      <c r="N63" s="221"/>
      <c r="O63" s="221"/>
      <c r="P63" s="21"/>
      <c r="Q63" s="21"/>
      <c r="R63" s="137"/>
      <c r="S63" s="137"/>
      <c r="T63" s="137"/>
      <c r="U63" s="137"/>
      <c r="V63" s="137"/>
      <c r="W63" s="137"/>
      <c r="X63" s="137"/>
      <c r="Y63" s="137"/>
      <c r="Z63" s="137"/>
      <c r="AA63" s="137"/>
      <c r="AB63" s="137"/>
      <c r="AC63" s="137"/>
      <c r="AD63" s="137"/>
      <c r="AE63" s="137"/>
    </row>
    <row r="64" spans="1:31" s="222" customFormat="1" ht="15.75" customHeight="1" thickBot="1" x14ac:dyDescent="0.25">
      <c r="A64" s="219"/>
      <c r="B64" s="219"/>
      <c r="C64" s="229" t="s">
        <v>99</v>
      </c>
      <c r="D64" s="219"/>
      <c r="E64" s="219"/>
      <c r="F64" s="219"/>
      <c r="G64" s="219"/>
      <c r="H64" s="219"/>
      <c r="I64" s="219"/>
      <c r="J64" s="219"/>
      <c r="K64" s="219"/>
      <c r="L64" s="219"/>
      <c r="M64" s="219"/>
      <c r="N64" s="221"/>
      <c r="O64" s="236"/>
      <c r="P64" s="292"/>
      <c r="Q64" s="21"/>
      <c r="R64" s="137"/>
      <c r="S64" s="137"/>
      <c r="T64" s="137"/>
      <c r="U64" s="137" t="s">
        <v>85</v>
      </c>
      <c r="V64" s="137" t="s">
        <v>90</v>
      </c>
      <c r="W64" s="137" t="s">
        <v>96</v>
      </c>
      <c r="X64" s="137"/>
      <c r="Y64" s="137"/>
      <c r="Z64" s="137"/>
      <c r="AA64" s="137"/>
      <c r="AB64" s="137"/>
      <c r="AC64" s="137"/>
      <c r="AD64" s="137"/>
      <c r="AE64" s="137"/>
    </row>
    <row r="65" spans="1:31" s="222" customFormat="1" ht="15.75" x14ac:dyDescent="0.2">
      <c r="A65" s="219"/>
      <c r="B65" s="219"/>
      <c r="C65" s="419"/>
      <c r="D65" s="420"/>
      <c r="E65" s="420"/>
      <c r="F65" s="420"/>
      <c r="G65" s="420"/>
      <c r="H65" s="420"/>
      <c r="I65" s="420"/>
      <c r="J65" s="420"/>
      <c r="K65" s="420"/>
      <c r="L65" s="420"/>
      <c r="M65" s="421"/>
      <c r="N65" s="221"/>
      <c r="O65" s="227"/>
      <c r="P65" s="21"/>
      <c r="Q65" s="21"/>
      <c r="R65" s="137"/>
      <c r="S65" s="137"/>
      <c r="T65" s="137"/>
      <c r="U65" s="169">
        <f>SUM(P28,P53)</f>
        <v>0</v>
      </c>
      <c r="V65" s="169">
        <f>SUM(P31,P55,P57,P59)</f>
        <v>0</v>
      </c>
      <c r="W65" s="169">
        <f>SUM(P61)</f>
        <v>0</v>
      </c>
      <c r="X65" s="137"/>
      <c r="Y65" s="137"/>
      <c r="Z65" s="137"/>
      <c r="AA65" s="137"/>
      <c r="AB65" s="137"/>
      <c r="AC65" s="137"/>
      <c r="AD65" s="137"/>
      <c r="AE65" s="137"/>
    </row>
    <row r="66" spans="1:31" s="222" customFormat="1" ht="15.75" customHeight="1" x14ac:dyDescent="0.2">
      <c r="A66" s="219"/>
      <c r="B66" s="219"/>
      <c r="C66" s="422"/>
      <c r="D66" s="423"/>
      <c r="E66" s="423"/>
      <c r="F66" s="423"/>
      <c r="G66" s="423"/>
      <c r="H66" s="423"/>
      <c r="I66" s="423"/>
      <c r="J66" s="423"/>
      <c r="K66" s="423"/>
      <c r="L66" s="423"/>
      <c r="M66" s="424"/>
      <c r="N66" s="221"/>
      <c r="O66" s="230"/>
      <c r="P66" s="21"/>
      <c r="Q66" s="21"/>
      <c r="R66" s="137"/>
      <c r="S66" s="137"/>
      <c r="T66" s="137"/>
      <c r="U66" s="137" t="str">
        <f>IF(U65&lt;300, "พัฒนากระบวนการที่มีความเป็นระบบ", "")</f>
        <v>พัฒนากระบวนการที่มีความเป็นระบบ</v>
      </c>
      <c r="V66" s="137" t="str">
        <f>IF(V65&lt;100, "พัฒนาในเชิงรุกและยืดหยุ่น ยกระดับการพัฒนาด้วยเทคโนโลยี นวัตกรรม และความร่วมมือทุกภาคส่วน", "")</f>
        <v>พัฒนาในเชิงรุกและยืดหยุ่น ยกระดับการพัฒนาด้วยเทคโนโลยี นวัตกรรม และความร่วมมือทุกภาคส่วน</v>
      </c>
      <c r="W66" s="137" t="str">
        <f>IF(W65&lt;100, "พัฒนาในแนวทางต้นน้ำจรดปลายน้ำเพื่อสร้างผลกระทบสูง", "")</f>
        <v>พัฒนาในแนวทางต้นน้ำจรดปลายน้ำเพื่อสร้างผลกระทบสูง</v>
      </c>
      <c r="X66" s="137"/>
      <c r="Y66" s="137"/>
      <c r="Z66" s="137"/>
      <c r="AA66" s="137"/>
      <c r="AB66" s="137"/>
      <c r="AC66" s="137"/>
      <c r="AD66" s="137"/>
      <c r="AE66" s="137"/>
    </row>
    <row r="67" spans="1:31" s="222" customFormat="1" ht="15.75" customHeight="1" thickBot="1" x14ac:dyDescent="0.25">
      <c r="A67" s="219"/>
      <c r="B67" s="219"/>
      <c r="C67" s="422"/>
      <c r="D67" s="423"/>
      <c r="E67" s="423"/>
      <c r="F67" s="423"/>
      <c r="G67" s="423"/>
      <c r="H67" s="423"/>
      <c r="I67" s="423"/>
      <c r="J67" s="423"/>
      <c r="K67" s="423"/>
      <c r="L67" s="423"/>
      <c r="M67" s="424"/>
      <c r="N67" s="221"/>
      <c r="O67" s="227" t="s">
        <v>89</v>
      </c>
      <c r="P67" s="21"/>
      <c r="Q67" s="21"/>
      <c r="R67" s="137"/>
      <c r="S67" s="137"/>
      <c r="T67" s="137"/>
      <c r="U67" s="137"/>
      <c r="V67" s="137"/>
      <c r="W67" s="137"/>
      <c r="X67" s="137"/>
      <c r="Y67" s="137"/>
      <c r="Z67" s="137"/>
      <c r="AA67" s="137"/>
      <c r="AB67" s="137"/>
      <c r="AC67" s="137"/>
      <c r="AD67" s="137"/>
      <c r="AE67" s="137"/>
    </row>
    <row r="68" spans="1:31" s="222" customFormat="1" ht="15.75" customHeight="1" x14ac:dyDescent="0.2">
      <c r="A68" s="219"/>
      <c r="B68" s="219"/>
      <c r="C68" s="422"/>
      <c r="D68" s="423"/>
      <c r="E68" s="423"/>
      <c r="F68" s="423"/>
      <c r="G68" s="423"/>
      <c r="H68" s="423"/>
      <c r="I68" s="423"/>
      <c r="J68" s="423"/>
      <c r="K68" s="423"/>
      <c r="L68" s="423"/>
      <c r="M68" s="424"/>
      <c r="N68" s="221"/>
      <c r="O68" s="413" t="str">
        <f>""&amp;U96&amp;" "&amp;V96&amp;" "&amp;W96&amp;""</f>
        <v>พัฒนากระบวนการที่มีความเป็นระบบ พัฒนาในเชิงรุกและยืดหยุ่น ยกระดับการพัฒนาด้วยเทคโนโลยี นวัตกรรม และความร่วมมือทุกภาคส่วน พัฒนาในแนวทางต้นน้ำจรดปลายน้ำเพื่อสร้างผลกระทบสูง</v>
      </c>
      <c r="P68" s="21"/>
      <c r="Q68" s="21"/>
      <c r="R68" s="137"/>
      <c r="S68" s="137"/>
      <c r="T68" s="137"/>
      <c r="U68" s="137"/>
      <c r="V68" s="137"/>
      <c r="W68" s="137"/>
      <c r="X68" s="137"/>
      <c r="Y68" s="137"/>
      <c r="Z68" s="137"/>
      <c r="AA68" s="137"/>
      <c r="AB68" s="137"/>
      <c r="AC68" s="137"/>
      <c r="AD68" s="137"/>
      <c r="AE68" s="137"/>
    </row>
    <row r="69" spans="1:31" s="222" customFormat="1" ht="15.75" customHeight="1" x14ac:dyDescent="0.2">
      <c r="A69" s="219"/>
      <c r="B69" s="219"/>
      <c r="C69" s="422"/>
      <c r="D69" s="423"/>
      <c r="E69" s="423"/>
      <c r="F69" s="423"/>
      <c r="G69" s="423"/>
      <c r="H69" s="423"/>
      <c r="I69" s="423"/>
      <c r="J69" s="423"/>
      <c r="K69" s="423"/>
      <c r="L69" s="423"/>
      <c r="M69" s="424"/>
      <c r="N69" s="221"/>
      <c r="O69" s="414"/>
      <c r="P69" s="21"/>
      <c r="Q69" s="21"/>
      <c r="R69" s="137"/>
      <c r="S69" s="137"/>
      <c r="T69" s="137"/>
      <c r="U69" s="137"/>
      <c r="V69" s="137"/>
      <c r="W69" s="137"/>
      <c r="X69" s="137"/>
      <c r="Y69" s="137"/>
      <c r="Z69" s="137"/>
      <c r="AA69" s="137"/>
      <c r="AB69" s="137"/>
      <c r="AC69" s="137"/>
      <c r="AD69" s="137"/>
      <c r="AE69" s="137"/>
    </row>
    <row r="70" spans="1:31" s="222" customFormat="1" ht="15.75" customHeight="1" x14ac:dyDescent="0.2">
      <c r="A70" s="219"/>
      <c r="B70" s="219"/>
      <c r="C70" s="422"/>
      <c r="D70" s="423"/>
      <c r="E70" s="423"/>
      <c r="F70" s="423"/>
      <c r="G70" s="423"/>
      <c r="H70" s="423"/>
      <c r="I70" s="423"/>
      <c r="J70" s="423"/>
      <c r="K70" s="423"/>
      <c r="L70" s="423"/>
      <c r="M70" s="424"/>
      <c r="N70" s="221"/>
      <c r="O70" s="414"/>
      <c r="P70" s="21"/>
      <c r="Q70" s="21"/>
      <c r="R70" s="137"/>
      <c r="S70" s="137"/>
      <c r="T70" s="137"/>
      <c r="U70" s="137"/>
      <c r="V70" s="137"/>
      <c r="W70" s="137"/>
      <c r="X70" s="137"/>
      <c r="Y70" s="137"/>
      <c r="Z70" s="137"/>
      <c r="AA70" s="137"/>
      <c r="AB70" s="137"/>
      <c r="AC70" s="137"/>
      <c r="AD70" s="137"/>
      <c r="AE70" s="137"/>
    </row>
    <row r="71" spans="1:31" s="222" customFormat="1" ht="15.75" customHeight="1" x14ac:dyDescent="0.2">
      <c r="A71" s="219"/>
      <c r="B71" s="219"/>
      <c r="C71" s="422"/>
      <c r="D71" s="423"/>
      <c r="E71" s="423"/>
      <c r="F71" s="423"/>
      <c r="G71" s="423"/>
      <c r="H71" s="423"/>
      <c r="I71" s="423"/>
      <c r="J71" s="423"/>
      <c r="K71" s="423"/>
      <c r="L71" s="423"/>
      <c r="M71" s="424"/>
      <c r="N71" s="221"/>
      <c r="O71" s="414"/>
      <c r="P71" s="21"/>
      <c r="Q71" s="21"/>
      <c r="R71" s="137"/>
      <c r="S71" s="137"/>
      <c r="T71" s="137"/>
      <c r="U71" s="137"/>
      <c r="V71" s="137"/>
      <c r="W71" s="137"/>
      <c r="X71" s="137"/>
      <c r="Y71" s="137"/>
      <c r="Z71" s="137"/>
      <c r="AA71" s="137"/>
      <c r="AB71" s="137"/>
      <c r="AC71" s="137"/>
      <c r="AD71" s="137"/>
      <c r="AE71" s="137"/>
    </row>
    <row r="72" spans="1:31" s="222" customFormat="1" ht="15.75" customHeight="1" x14ac:dyDescent="0.2">
      <c r="A72" s="219"/>
      <c r="B72" s="219"/>
      <c r="C72" s="422"/>
      <c r="D72" s="423"/>
      <c r="E72" s="423"/>
      <c r="F72" s="423"/>
      <c r="G72" s="423"/>
      <c r="H72" s="423"/>
      <c r="I72" s="423"/>
      <c r="J72" s="423"/>
      <c r="K72" s="423"/>
      <c r="L72" s="423"/>
      <c r="M72" s="424"/>
      <c r="N72" s="221"/>
      <c r="O72" s="414"/>
      <c r="P72" s="21"/>
      <c r="Q72" s="21"/>
      <c r="R72" s="137"/>
      <c r="S72" s="137"/>
      <c r="T72" s="137"/>
      <c r="U72" s="137"/>
      <c r="V72" s="137"/>
      <c r="W72" s="137"/>
      <c r="X72" s="137"/>
      <c r="Y72" s="137"/>
      <c r="Z72" s="137"/>
      <c r="AA72" s="137"/>
      <c r="AB72" s="137"/>
      <c r="AC72" s="137"/>
      <c r="AD72" s="137"/>
      <c r="AE72" s="137"/>
    </row>
    <row r="73" spans="1:31" s="222" customFormat="1" ht="15.75" customHeight="1" thickBot="1" x14ac:dyDescent="0.25">
      <c r="A73" s="219"/>
      <c r="B73" s="219"/>
      <c r="C73" s="422"/>
      <c r="D73" s="423"/>
      <c r="E73" s="423"/>
      <c r="F73" s="423"/>
      <c r="G73" s="423"/>
      <c r="H73" s="423"/>
      <c r="I73" s="423"/>
      <c r="J73" s="423"/>
      <c r="K73" s="423"/>
      <c r="L73" s="423"/>
      <c r="M73" s="424"/>
      <c r="N73" s="221"/>
      <c r="O73" s="415"/>
      <c r="P73" s="21"/>
      <c r="Q73" s="21"/>
      <c r="R73" s="137"/>
      <c r="S73" s="137"/>
      <c r="T73" s="137"/>
      <c r="U73" s="137"/>
      <c r="V73" s="137"/>
      <c r="W73" s="137"/>
      <c r="X73" s="137"/>
      <c r="Y73" s="137"/>
      <c r="Z73" s="137"/>
      <c r="AA73" s="137"/>
      <c r="AB73" s="137"/>
      <c r="AC73" s="137"/>
      <c r="AD73" s="137"/>
      <c r="AE73" s="137"/>
    </row>
    <row r="74" spans="1:31" s="222" customFormat="1" ht="15.75" customHeight="1" x14ac:dyDescent="0.2">
      <c r="A74" s="219"/>
      <c r="B74" s="219"/>
      <c r="C74" s="422"/>
      <c r="D74" s="423"/>
      <c r="E74" s="423"/>
      <c r="F74" s="423"/>
      <c r="G74" s="423"/>
      <c r="H74" s="423"/>
      <c r="I74" s="423"/>
      <c r="J74" s="423"/>
      <c r="K74" s="423"/>
      <c r="L74" s="423"/>
      <c r="M74" s="424"/>
      <c r="N74" s="221"/>
      <c r="O74" s="237"/>
      <c r="P74" s="21"/>
      <c r="Q74" s="21"/>
      <c r="R74" s="137"/>
      <c r="S74" s="137"/>
      <c r="T74" s="137"/>
      <c r="U74" s="137"/>
      <c r="V74" s="137"/>
      <c r="W74" s="137"/>
      <c r="X74" s="137"/>
      <c r="Y74" s="137"/>
      <c r="Z74" s="137"/>
      <c r="AA74" s="137"/>
      <c r="AB74" s="137"/>
      <c r="AC74" s="137"/>
      <c r="AD74" s="137"/>
      <c r="AE74" s="137"/>
    </row>
    <row r="75" spans="1:31" s="222" customFormat="1" ht="15.75" customHeight="1" thickBot="1" x14ac:dyDescent="0.25">
      <c r="A75" s="219"/>
      <c r="B75" s="219"/>
      <c r="C75" s="422"/>
      <c r="D75" s="423"/>
      <c r="E75" s="423"/>
      <c r="F75" s="423"/>
      <c r="G75" s="423"/>
      <c r="H75" s="423"/>
      <c r="I75" s="423"/>
      <c r="J75" s="423"/>
      <c r="K75" s="423"/>
      <c r="L75" s="423"/>
      <c r="M75" s="424"/>
      <c r="N75" s="221"/>
      <c r="O75" s="227" t="s">
        <v>98</v>
      </c>
      <c r="P75" s="21"/>
      <c r="Q75" s="21"/>
      <c r="R75" s="137"/>
      <c r="S75" s="137"/>
      <c r="T75" s="137"/>
      <c r="U75" s="137"/>
      <c r="V75" s="137"/>
      <c r="W75" s="137"/>
      <c r="X75" s="137"/>
      <c r="Y75" s="137"/>
      <c r="Z75" s="137"/>
      <c r="AA75" s="137"/>
      <c r="AB75" s="137"/>
      <c r="AC75" s="137"/>
      <c r="AD75" s="137"/>
      <c r="AE75" s="137"/>
    </row>
    <row r="76" spans="1:31" s="222" customFormat="1" ht="15.75" customHeight="1" x14ac:dyDescent="0.2">
      <c r="A76" s="219"/>
      <c r="B76" s="219"/>
      <c r="C76" s="422"/>
      <c r="D76" s="423"/>
      <c r="E76" s="423"/>
      <c r="F76" s="423"/>
      <c r="G76" s="423"/>
      <c r="H76" s="423"/>
      <c r="I76" s="423"/>
      <c r="J76" s="423"/>
      <c r="K76" s="423"/>
      <c r="L76" s="423"/>
      <c r="M76" s="424"/>
      <c r="N76" s="221"/>
      <c r="O76" s="416" t="str">
        <f>""&amp;W58&amp;" "&amp;W83&amp;""</f>
        <v xml:space="preserve"> </v>
      </c>
      <c r="P76" s="21"/>
      <c r="Q76" s="21"/>
      <c r="R76" s="137"/>
      <c r="S76" s="137"/>
      <c r="T76" s="137"/>
      <c r="U76" s="137"/>
      <c r="V76" s="137"/>
      <c r="W76" s="137"/>
      <c r="X76" s="137"/>
      <c r="Y76" s="137"/>
      <c r="Z76" s="137"/>
      <c r="AA76" s="137"/>
      <c r="AB76" s="137"/>
      <c r="AC76" s="137"/>
      <c r="AD76" s="137"/>
      <c r="AE76" s="137"/>
    </row>
    <row r="77" spans="1:31" s="222" customFormat="1" ht="15.75" customHeight="1" x14ac:dyDescent="0.2">
      <c r="A77" s="219"/>
      <c r="B77" s="219"/>
      <c r="C77" s="422"/>
      <c r="D77" s="423"/>
      <c r="E77" s="423"/>
      <c r="F77" s="423"/>
      <c r="G77" s="423"/>
      <c r="H77" s="423"/>
      <c r="I77" s="423"/>
      <c r="J77" s="423"/>
      <c r="K77" s="423"/>
      <c r="L77" s="423"/>
      <c r="M77" s="424"/>
      <c r="N77" s="221"/>
      <c r="O77" s="417"/>
      <c r="P77" s="21"/>
      <c r="Q77" s="21"/>
      <c r="R77" s="137"/>
      <c r="S77" s="137"/>
      <c r="T77" s="137"/>
      <c r="U77" s="137"/>
      <c r="V77" s="137"/>
      <c r="W77" s="137"/>
      <c r="X77" s="137"/>
      <c r="Y77" s="137"/>
      <c r="Z77" s="137"/>
      <c r="AA77" s="137"/>
      <c r="AB77" s="137"/>
      <c r="AC77" s="137"/>
      <c r="AD77" s="137"/>
      <c r="AE77" s="137"/>
    </row>
    <row r="78" spans="1:31" s="222" customFormat="1" ht="15.75" customHeight="1" x14ac:dyDescent="0.2">
      <c r="A78" s="219"/>
      <c r="B78" s="219"/>
      <c r="C78" s="422"/>
      <c r="D78" s="423"/>
      <c r="E78" s="423"/>
      <c r="F78" s="423"/>
      <c r="G78" s="423"/>
      <c r="H78" s="423"/>
      <c r="I78" s="423"/>
      <c r="J78" s="423"/>
      <c r="K78" s="423"/>
      <c r="L78" s="423"/>
      <c r="M78" s="424"/>
      <c r="N78" s="221"/>
      <c r="O78" s="417"/>
      <c r="P78" s="21"/>
      <c r="Q78" s="21"/>
      <c r="R78" s="137"/>
      <c r="S78" s="137"/>
      <c r="T78" s="137"/>
      <c r="U78" s="137"/>
      <c r="V78" s="137"/>
      <c r="W78" s="137"/>
      <c r="X78" s="137"/>
      <c r="Y78" s="137"/>
      <c r="Z78" s="137"/>
      <c r="AA78" s="137"/>
      <c r="AB78" s="137"/>
      <c r="AC78" s="137"/>
      <c r="AD78" s="137"/>
      <c r="AE78" s="137"/>
    </row>
    <row r="79" spans="1:31" s="222" customFormat="1" ht="15.75" customHeight="1" thickBot="1" x14ac:dyDescent="0.25">
      <c r="A79" s="219"/>
      <c r="B79" s="219"/>
      <c r="C79" s="425"/>
      <c r="D79" s="426"/>
      <c r="E79" s="426"/>
      <c r="F79" s="426"/>
      <c r="G79" s="426"/>
      <c r="H79" s="426"/>
      <c r="I79" s="426"/>
      <c r="J79" s="426"/>
      <c r="K79" s="426"/>
      <c r="L79" s="426"/>
      <c r="M79" s="427"/>
      <c r="N79" s="221"/>
      <c r="O79" s="417"/>
      <c r="P79" s="21"/>
      <c r="Q79" s="21"/>
      <c r="R79" s="137"/>
      <c r="S79" s="137"/>
      <c r="T79" s="137"/>
      <c r="U79" s="137"/>
      <c r="V79" s="137"/>
      <c r="W79" s="137"/>
      <c r="X79" s="137"/>
      <c r="Y79" s="137"/>
      <c r="Z79" s="137"/>
      <c r="AA79" s="137"/>
      <c r="AB79" s="137"/>
      <c r="AC79" s="137"/>
      <c r="AD79" s="137"/>
      <c r="AE79" s="137"/>
    </row>
    <row r="80" spans="1:31" s="222" customFormat="1" ht="15.75" customHeight="1" x14ac:dyDescent="0.2">
      <c r="A80" s="219"/>
      <c r="B80" s="219"/>
      <c r="C80" s="219"/>
      <c r="D80" s="219"/>
      <c r="E80" s="219"/>
      <c r="F80" s="219"/>
      <c r="G80" s="219"/>
      <c r="H80" s="219"/>
      <c r="I80" s="219"/>
      <c r="J80" s="219"/>
      <c r="K80" s="219"/>
      <c r="L80" s="219"/>
      <c r="M80" s="219"/>
      <c r="N80" s="221"/>
      <c r="O80" s="417"/>
      <c r="P80" s="21"/>
      <c r="Q80" s="21"/>
      <c r="R80" s="137"/>
      <c r="S80" s="137"/>
      <c r="T80" s="137"/>
      <c r="U80" s="137"/>
      <c r="V80" s="137"/>
      <c r="W80" s="137"/>
      <c r="X80" s="137"/>
      <c r="Y80" s="137"/>
      <c r="Z80" s="137"/>
      <c r="AA80" s="137"/>
      <c r="AB80" s="137"/>
      <c r="AC80" s="137"/>
      <c r="AD80" s="137"/>
      <c r="AE80" s="137"/>
    </row>
    <row r="81" spans="1:31" s="222" customFormat="1" ht="15.75" customHeight="1" x14ac:dyDescent="0.2">
      <c r="A81" s="219"/>
      <c r="B81" s="229" t="s">
        <v>184</v>
      </c>
      <c r="C81" s="219"/>
      <c r="D81" s="219"/>
      <c r="E81" s="219"/>
      <c r="F81" s="219"/>
      <c r="G81" s="219"/>
      <c r="H81" s="219"/>
      <c r="I81" s="219"/>
      <c r="J81" s="219"/>
      <c r="K81" s="219"/>
      <c r="L81" s="219"/>
      <c r="M81" s="219"/>
      <c r="N81" s="221"/>
      <c r="O81" s="417"/>
      <c r="P81" s="21"/>
      <c r="Q81" s="21"/>
      <c r="R81" s="137"/>
      <c r="S81" s="137"/>
      <c r="T81" s="137"/>
      <c r="U81" s="137"/>
      <c r="V81" s="137"/>
      <c r="W81" s="137"/>
      <c r="X81" s="137"/>
      <c r="Y81" s="137"/>
      <c r="Z81" s="137"/>
      <c r="AA81" s="137"/>
      <c r="AB81" s="137"/>
      <c r="AC81" s="137"/>
      <c r="AD81" s="137"/>
      <c r="AE81" s="137"/>
    </row>
    <row r="82" spans="1:31" s="222" customFormat="1" ht="8.1" customHeight="1" thickBot="1" x14ac:dyDescent="0.25">
      <c r="A82" s="219"/>
      <c r="B82" s="219"/>
      <c r="C82" s="219"/>
      <c r="D82" s="219"/>
      <c r="E82" s="219"/>
      <c r="F82" s="219"/>
      <c r="G82" s="219"/>
      <c r="H82" s="219"/>
      <c r="I82" s="219"/>
      <c r="J82" s="219"/>
      <c r="K82" s="219"/>
      <c r="L82" s="219"/>
      <c r="M82" s="219"/>
      <c r="N82" s="221"/>
      <c r="O82" s="417"/>
      <c r="P82" s="21"/>
      <c r="Q82" s="21"/>
      <c r="R82" s="137"/>
      <c r="S82" s="137"/>
      <c r="T82" s="137"/>
      <c r="U82" s="137"/>
      <c r="V82" s="137"/>
      <c r="W82" s="137"/>
      <c r="X82" s="137"/>
      <c r="Y82" s="137"/>
      <c r="Z82" s="137"/>
      <c r="AA82" s="137"/>
      <c r="AB82" s="137"/>
      <c r="AC82" s="137"/>
      <c r="AD82" s="137"/>
      <c r="AE82" s="137"/>
    </row>
    <row r="83" spans="1:31" s="222" customFormat="1" ht="15.75" customHeight="1" thickBot="1" x14ac:dyDescent="0.25">
      <c r="A83" s="219"/>
      <c r="B83" s="219"/>
      <c r="C83" s="226"/>
      <c r="D83" s="220" t="s">
        <v>185</v>
      </c>
      <c r="E83" s="219"/>
      <c r="F83" s="219"/>
      <c r="G83" s="219"/>
      <c r="H83" s="219"/>
      <c r="I83" s="219"/>
      <c r="J83" s="219"/>
      <c r="K83" s="219"/>
      <c r="L83" s="219"/>
      <c r="M83" s="219"/>
      <c r="N83" s="221"/>
      <c r="O83" s="418"/>
      <c r="P83" s="292">
        <f>IF(C83="☑",300/2,IF(C83="☒", 0, 0))</f>
        <v>0</v>
      </c>
      <c r="Q83" s="21"/>
      <c r="R83" s="137"/>
      <c r="S83" s="137" t="s">
        <v>85</v>
      </c>
      <c r="T83" s="137" t="s">
        <v>83</v>
      </c>
      <c r="U83" s="137" t="s">
        <v>86</v>
      </c>
      <c r="V83" s="137"/>
      <c r="W83" s="137" t="str">
        <f>IF(OR((C83="☒"),(C85="☒"),(C87="☒"),(C89="☒"),(C91="☒")),"พัฒนากระบวนการถ่ายทอดยุทธศาสตร์ไปสู่การปฏิบัติอย่างชัดเจน","")</f>
        <v/>
      </c>
      <c r="X83" s="137"/>
      <c r="Y83" s="137"/>
      <c r="Z83" s="137"/>
      <c r="AA83" s="137"/>
      <c r="AB83" s="137"/>
      <c r="AC83" s="137"/>
      <c r="AD83" s="137"/>
      <c r="AE83" s="137"/>
    </row>
    <row r="84" spans="1:31" s="222" customFormat="1" ht="8.1" customHeight="1" thickBot="1" x14ac:dyDescent="0.25">
      <c r="A84" s="219"/>
      <c r="B84" s="219"/>
      <c r="C84" s="219"/>
      <c r="D84" s="219"/>
      <c r="E84" s="219"/>
      <c r="F84" s="219"/>
      <c r="G84" s="219"/>
      <c r="H84" s="219"/>
      <c r="I84" s="219"/>
      <c r="J84" s="219"/>
      <c r="K84" s="219"/>
      <c r="L84" s="219"/>
      <c r="M84" s="219"/>
      <c r="N84" s="221"/>
      <c r="O84" s="221"/>
      <c r="P84" s="292"/>
      <c r="Q84" s="21"/>
      <c r="R84" s="137"/>
      <c r="S84" s="137"/>
      <c r="T84" s="137"/>
      <c r="U84" s="137"/>
      <c r="V84" s="137"/>
      <c r="W84" s="137"/>
      <c r="X84" s="137"/>
      <c r="Y84" s="137"/>
      <c r="Z84" s="137"/>
      <c r="AA84" s="137"/>
      <c r="AB84" s="137"/>
      <c r="AC84" s="137"/>
      <c r="AD84" s="137"/>
      <c r="AE84" s="137"/>
    </row>
    <row r="85" spans="1:31" s="222" customFormat="1" ht="15.75" customHeight="1" thickBot="1" x14ac:dyDescent="0.25">
      <c r="A85" s="219"/>
      <c r="B85" s="228"/>
      <c r="C85" s="226"/>
      <c r="D85" s="220" t="s">
        <v>186</v>
      </c>
      <c r="E85" s="219"/>
      <c r="F85" s="219"/>
      <c r="G85" s="219"/>
      <c r="H85" s="219"/>
      <c r="I85" s="219"/>
      <c r="J85" s="219"/>
      <c r="K85" s="219"/>
      <c r="L85" s="219"/>
      <c r="M85" s="219"/>
      <c r="N85" s="221"/>
      <c r="O85" s="227"/>
      <c r="P85" s="292">
        <f>IF(C85="☑",100/4,IF(C85="☒", 0, 0))</f>
        <v>0</v>
      </c>
      <c r="Q85" s="21"/>
      <c r="R85" s="137"/>
      <c r="S85" s="137" t="s">
        <v>90</v>
      </c>
      <c r="T85" s="137" t="s">
        <v>83</v>
      </c>
      <c r="U85" s="137" t="s">
        <v>86</v>
      </c>
      <c r="V85" s="137"/>
      <c r="W85" s="137"/>
      <c r="X85" s="137"/>
      <c r="Y85" s="137"/>
      <c r="Z85" s="137"/>
      <c r="AA85" s="137"/>
      <c r="AB85" s="137"/>
      <c r="AC85" s="137"/>
      <c r="AD85" s="137"/>
      <c r="AE85" s="137"/>
    </row>
    <row r="86" spans="1:31" s="222" customFormat="1" ht="8.1" customHeight="1" thickBot="1" x14ac:dyDescent="0.25">
      <c r="A86" s="219"/>
      <c r="B86" s="228"/>
      <c r="C86" s="219"/>
      <c r="D86" s="219"/>
      <c r="E86" s="219"/>
      <c r="F86" s="219"/>
      <c r="G86" s="219"/>
      <c r="H86" s="219"/>
      <c r="I86" s="219"/>
      <c r="J86" s="219"/>
      <c r="K86" s="219"/>
      <c r="L86" s="219"/>
      <c r="M86" s="219"/>
      <c r="N86" s="221"/>
      <c r="O86" s="428"/>
      <c r="P86" s="21"/>
      <c r="Q86" s="21"/>
      <c r="R86" s="137"/>
      <c r="S86" s="137"/>
      <c r="T86" s="137"/>
      <c r="U86" s="137"/>
      <c r="V86" s="137"/>
      <c r="W86" s="137"/>
      <c r="X86" s="137"/>
      <c r="Y86" s="137"/>
      <c r="Z86" s="137"/>
      <c r="AA86" s="137"/>
      <c r="AB86" s="137"/>
      <c r="AC86" s="137"/>
      <c r="AD86" s="137"/>
      <c r="AE86" s="137"/>
    </row>
    <row r="87" spans="1:31" s="222" customFormat="1" ht="15.75" customHeight="1" thickBot="1" x14ac:dyDescent="0.25">
      <c r="A87" s="219"/>
      <c r="B87" s="228"/>
      <c r="C87" s="226"/>
      <c r="D87" s="220" t="s">
        <v>187</v>
      </c>
      <c r="E87" s="219"/>
      <c r="F87" s="219"/>
      <c r="G87" s="219"/>
      <c r="H87" s="219"/>
      <c r="I87" s="219"/>
      <c r="J87" s="219"/>
      <c r="K87" s="219"/>
      <c r="L87" s="219"/>
      <c r="M87" s="219"/>
      <c r="N87" s="221"/>
      <c r="O87" s="428"/>
      <c r="P87" s="292">
        <f>IF(C87="☑",100/4,IF(C87="☒", 0, 0))</f>
        <v>0</v>
      </c>
      <c r="Q87" s="21"/>
      <c r="R87" s="137"/>
      <c r="S87" s="137" t="s">
        <v>90</v>
      </c>
      <c r="T87" s="137" t="s">
        <v>83</v>
      </c>
      <c r="U87" s="137" t="s">
        <v>86</v>
      </c>
      <c r="V87" s="137"/>
      <c r="W87" s="137"/>
      <c r="X87" s="137"/>
      <c r="Y87" s="137"/>
      <c r="Z87" s="137"/>
      <c r="AA87" s="137"/>
      <c r="AB87" s="137"/>
      <c r="AC87" s="137"/>
      <c r="AD87" s="137"/>
      <c r="AE87" s="137"/>
    </row>
    <row r="88" spans="1:31" s="222" customFormat="1" ht="8.1" customHeight="1" thickBot="1" x14ac:dyDescent="0.25">
      <c r="A88" s="219"/>
      <c r="B88" s="228"/>
      <c r="C88" s="219"/>
      <c r="D88" s="219"/>
      <c r="E88" s="219"/>
      <c r="F88" s="219"/>
      <c r="G88" s="219"/>
      <c r="H88" s="219"/>
      <c r="I88" s="219"/>
      <c r="J88" s="219"/>
      <c r="K88" s="219"/>
      <c r="L88" s="219"/>
      <c r="M88" s="219"/>
      <c r="N88" s="221"/>
      <c r="O88" s="428"/>
      <c r="P88" s="21"/>
      <c r="Q88" s="21"/>
      <c r="R88" s="137"/>
      <c r="S88" s="137"/>
      <c r="T88" s="137"/>
      <c r="U88" s="137"/>
      <c r="V88" s="137"/>
      <c r="W88" s="137"/>
      <c r="X88" s="137"/>
      <c r="Y88" s="137"/>
      <c r="Z88" s="137"/>
      <c r="AA88" s="137"/>
      <c r="AB88" s="137"/>
      <c r="AC88" s="137"/>
      <c r="AD88" s="137"/>
      <c r="AE88" s="137"/>
    </row>
    <row r="89" spans="1:31" s="222" customFormat="1" ht="15.75" customHeight="1" thickBot="1" x14ac:dyDescent="0.25">
      <c r="A89" s="219"/>
      <c r="B89" s="228"/>
      <c r="C89" s="226"/>
      <c r="D89" s="220" t="s">
        <v>188</v>
      </c>
      <c r="E89" s="219"/>
      <c r="F89" s="219"/>
      <c r="G89" s="219"/>
      <c r="H89" s="219"/>
      <c r="I89" s="219"/>
      <c r="J89" s="219"/>
      <c r="K89" s="219"/>
      <c r="L89" s="219"/>
      <c r="M89" s="219"/>
      <c r="N89" s="221"/>
      <c r="O89" s="428"/>
      <c r="P89" s="292">
        <f>IF(C89="☑",100/4,IF(C89="☒", 0, 0))</f>
        <v>0</v>
      </c>
      <c r="Q89" s="21"/>
      <c r="R89" s="137"/>
      <c r="S89" s="137" t="s">
        <v>90</v>
      </c>
      <c r="T89" s="137" t="s">
        <v>83</v>
      </c>
      <c r="U89" s="137" t="s">
        <v>86</v>
      </c>
      <c r="V89" s="137"/>
      <c r="W89" s="137"/>
      <c r="X89" s="137"/>
      <c r="Y89" s="137"/>
      <c r="Z89" s="137"/>
      <c r="AA89" s="137"/>
      <c r="AB89" s="137"/>
      <c r="AC89" s="137"/>
      <c r="AD89" s="137"/>
      <c r="AE89" s="137"/>
    </row>
    <row r="90" spans="1:31" s="222" customFormat="1" ht="8.1" customHeight="1" thickBot="1" x14ac:dyDescent="0.25">
      <c r="A90" s="219"/>
      <c r="B90" s="228"/>
      <c r="C90" s="219"/>
      <c r="D90" s="219"/>
      <c r="E90" s="219"/>
      <c r="F90" s="219"/>
      <c r="G90" s="219"/>
      <c r="H90" s="219"/>
      <c r="I90" s="219"/>
      <c r="J90" s="219"/>
      <c r="K90" s="219"/>
      <c r="L90" s="219"/>
      <c r="M90" s="219"/>
      <c r="N90" s="221"/>
      <c r="O90" s="428"/>
      <c r="P90" s="21"/>
      <c r="Q90" s="21"/>
      <c r="R90" s="137"/>
      <c r="S90" s="137"/>
      <c r="T90" s="137"/>
      <c r="U90" s="137"/>
      <c r="V90" s="137"/>
      <c r="W90" s="137"/>
      <c r="X90" s="137"/>
      <c r="Y90" s="137"/>
      <c r="Z90" s="137"/>
      <c r="AA90" s="137"/>
      <c r="AB90" s="137"/>
      <c r="AC90" s="137"/>
      <c r="AD90" s="137"/>
      <c r="AE90" s="137"/>
    </row>
    <row r="91" spans="1:31" s="222" customFormat="1" ht="15.75" customHeight="1" thickBot="1" x14ac:dyDescent="0.25">
      <c r="A91" s="219"/>
      <c r="B91" s="228"/>
      <c r="C91" s="226"/>
      <c r="D91" s="220" t="s">
        <v>189</v>
      </c>
      <c r="E91" s="219"/>
      <c r="F91" s="219"/>
      <c r="G91" s="219"/>
      <c r="H91" s="219"/>
      <c r="I91" s="219"/>
      <c r="J91" s="219"/>
      <c r="K91" s="219"/>
      <c r="L91" s="219"/>
      <c r="M91" s="219"/>
      <c r="N91" s="221"/>
      <c r="O91" s="428"/>
      <c r="P91" s="292">
        <f>IF(C91="☑",100,IF(C91="☒", 0, 0))</f>
        <v>0</v>
      </c>
      <c r="Q91" s="21"/>
      <c r="R91" s="137"/>
      <c r="S91" s="137" t="s">
        <v>96</v>
      </c>
      <c r="T91" s="137" t="s">
        <v>83</v>
      </c>
      <c r="U91" s="137" t="s">
        <v>86</v>
      </c>
      <c r="V91" s="137"/>
      <c r="W91" s="137"/>
      <c r="X91" s="137"/>
      <c r="Y91" s="137"/>
      <c r="Z91" s="137"/>
      <c r="AA91" s="137"/>
      <c r="AB91" s="137"/>
      <c r="AC91" s="137"/>
      <c r="AD91" s="137"/>
      <c r="AE91" s="137"/>
    </row>
    <row r="92" spans="1:31" s="222" customFormat="1" ht="15.75" x14ac:dyDescent="0.2">
      <c r="A92" s="219"/>
      <c r="B92" s="219"/>
      <c r="C92" s="219"/>
      <c r="D92" s="220" t="s">
        <v>190</v>
      </c>
      <c r="E92" s="219"/>
      <c r="F92" s="219"/>
      <c r="G92" s="219"/>
      <c r="H92" s="219"/>
      <c r="I92" s="219"/>
      <c r="J92" s="219"/>
      <c r="K92" s="219"/>
      <c r="L92" s="219"/>
      <c r="M92" s="219"/>
      <c r="N92" s="221"/>
      <c r="O92" s="428"/>
      <c r="P92" s="292"/>
      <c r="Q92" s="21"/>
      <c r="R92" s="137"/>
      <c r="S92" s="137"/>
      <c r="T92" s="137"/>
      <c r="U92" s="137"/>
      <c r="V92" s="137"/>
      <c r="W92" s="137"/>
      <c r="X92" s="137"/>
      <c r="Y92" s="137"/>
      <c r="Z92" s="137"/>
      <c r="AA92" s="137"/>
      <c r="AB92" s="137"/>
      <c r="AC92" s="137"/>
      <c r="AD92" s="137"/>
      <c r="AE92" s="137"/>
    </row>
    <row r="93" spans="1:31" s="222" customFormat="1" ht="8.1" customHeight="1" x14ac:dyDescent="0.2">
      <c r="A93" s="219"/>
      <c r="B93" s="219"/>
      <c r="C93" s="219"/>
      <c r="D93" s="220"/>
      <c r="E93" s="219"/>
      <c r="F93" s="219"/>
      <c r="G93" s="219"/>
      <c r="H93" s="219"/>
      <c r="I93" s="219"/>
      <c r="J93" s="219"/>
      <c r="K93" s="219"/>
      <c r="L93" s="219"/>
      <c r="M93" s="219"/>
      <c r="N93" s="221"/>
      <c r="O93" s="428"/>
      <c r="P93" s="21"/>
      <c r="Q93" s="21"/>
      <c r="R93" s="137"/>
      <c r="S93" s="137"/>
      <c r="T93" s="137"/>
      <c r="U93" s="137"/>
      <c r="V93" s="137"/>
      <c r="W93" s="137"/>
      <c r="X93" s="137"/>
      <c r="Y93" s="137"/>
      <c r="Z93" s="137"/>
      <c r="AA93" s="137"/>
      <c r="AB93" s="137"/>
      <c r="AC93" s="137"/>
      <c r="AD93" s="137"/>
      <c r="AE93" s="137"/>
    </row>
    <row r="94" spans="1:31" s="222" customFormat="1" ht="15.75" customHeight="1" thickBot="1" x14ac:dyDescent="0.25">
      <c r="A94" s="219"/>
      <c r="B94" s="219"/>
      <c r="C94" s="229" t="s">
        <v>99</v>
      </c>
      <c r="D94" s="219"/>
      <c r="E94" s="219"/>
      <c r="F94" s="219"/>
      <c r="G94" s="219"/>
      <c r="H94" s="219"/>
      <c r="I94" s="219"/>
      <c r="J94" s="219"/>
      <c r="K94" s="219"/>
      <c r="L94" s="219"/>
      <c r="M94" s="219"/>
      <c r="N94" s="221"/>
      <c r="O94" s="236"/>
      <c r="P94" s="292"/>
      <c r="Q94" s="21"/>
      <c r="R94" s="137"/>
      <c r="S94" s="137"/>
      <c r="T94" s="137"/>
      <c r="U94" s="137" t="s">
        <v>85</v>
      </c>
      <c r="V94" s="137" t="s">
        <v>90</v>
      </c>
      <c r="W94" s="137" t="s">
        <v>96</v>
      </c>
      <c r="X94" s="137"/>
      <c r="Y94" s="137"/>
      <c r="Z94" s="137"/>
      <c r="AA94" s="137"/>
      <c r="AB94" s="137"/>
      <c r="AC94" s="137"/>
      <c r="AD94" s="137"/>
      <c r="AE94" s="137"/>
    </row>
    <row r="95" spans="1:31" s="222" customFormat="1" x14ac:dyDescent="0.2">
      <c r="A95" s="219"/>
      <c r="B95" s="219"/>
      <c r="C95" s="419"/>
      <c r="D95" s="420"/>
      <c r="E95" s="420"/>
      <c r="F95" s="420"/>
      <c r="G95" s="420"/>
      <c r="H95" s="420"/>
      <c r="I95" s="420"/>
      <c r="J95" s="420"/>
      <c r="K95" s="420"/>
      <c r="L95" s="420"/>
      <c r="M95" s="421"/>
      <c r="N95" s="221"/>
      <c r="P95" s="21"/>
      <c r="Q95" s="21"/>
      <c r="R95" s="137"/>
      <c r="S95" s="137"/>
      <c r="T95" s="137"/>
      <c r="U95" s="169">
        <f>SUM(P58,P83)</f>
        <v>0</v>
      </c>
      <c r="V95" s="169">
        <f>SUM(P61,P85,P87,P89)</f>
        <v>0</v>
      </c>
      <c r="W95" s="169">
        <f>SUM(P91)</f>
        <v>0</v>
      </c>
      <c r="X95" s="137"/>
      <c r="Y95" s="137"/>
      <c r="Z95" s="137"/>
      <c r="AA95" s="137"/>
      <c r="AB95" s="137"/>
      <c r="AC95" s="137"/>
      <c r="AD95" s="137"/>
      <c r="AE95" s="137"/>
    </row>
    <row r="96" spans="1:31" s="222" customFormat="1" ht="15.75" customHeight="1" x14ac:dyDescent="0.2">
      <c r="A96" s="219"/>
      <c r="B96" s="219"/>
      <c r="C96" s="422"/>
      <c r="D96" s="423"/>
      <c r="E96" s="423"/>
      <c r="F96" s="423"/>
      <c r="G96" s="423"/>
      <c r="H96" s="423"/>
      <c r="I96" s="423"/>
      <c r="J96" s="423"/>
      <c r="K96" s="423"/>
      <c r="L96" s="423"/>
      <c r="M96" s="424"/>
      <c r="N96" s="221"/>
      <c r="O96" s="429"/>
      <c r="P96" s="21"/>
      <c r="Q96" s="21"/>
      <c r="R96" s="137"/>
      <c r="S96" s="137"/>
      <c r="T96" s="137"/>
      <c r="U96" s="137" t="str">
        <f>IF(U95&lt;300, "พัฒนากระบวนการที่มีความเป็นระบบ", "")</f>
        <v>พัฒนากระบวนการที่มีความเป็นระบบ</v>
      </c>
      <c r="V96" s="137" t="str">
        <f>IF(V95&lt;100, "พัฒนาในเชิงรุกและยืดหยุ่น ยกระดับการพัฒนาด้วยเทคโนโลยี นวัตกรรม และความร่วมมือทุกภาคส่วน", "")</f>
        <v>พัฒนาในเชิงรุกและยืดหยุ่น ยกระดับการพัฒนาด้วยเทคโนโลยี นวัตกรรม และความร่วมมือทุกภาคส่วน</v>
      </c>
      <c r="W96" s="137" t="str">
        <f>IF(W95&lt;100, "พัฒนาในแนวทางต้นน้ำจรดปลายน้ำเพื่อสร้างผลกระทบสูง", "")</f>
        <v>พัฒนาในแนวทางต้นน้ำจรดปลายน้ำเพื่อสร้างผลกระทบสูง</v>
      </c>
      <c r="X96" s="137"/>
      <c r="Y96" s="137"/>
      <c r="Z96" s="137"/>
      <c r="AA96" s="137"/>
      <c r="AB96" s="137"/>
      <c r="AC96" s="137"/>
      <c r="AD96" s="137"/>
      <c r="AE96" s="137"/>
    </row>
    <row r="97" spans="1:31" s="222" customFormat="1" ht="15.75" customHeight="1" x14ac:dyDescent="0.2">
      <c r="A97" s="219"/>
      <c r="B97" s="219"/>
      <c r="C97" s="422"/>
      <c r="D97" s="423"/>
      <c r="E97" s="423"/>
      <c r="F97" s="423"/>
      <c r="G97" s="423"/>
      <c r="H97" s="423"/>
      <c r="I97" s="423"/>
      <c r="J97" s="423"/>
      <c r="K97" s="423"/>
      <c r="L97" s="423"/>
      <c r="M97" s="424"/>
      <c r="N97" s="221"/>
      <c r="O97" s="429"/>
      <c r="P97" s="221"/>
      <c r="Q97" s="221"/>
      <c r="R97" s="137"/>
      <c r="S97" s="137"/>
      <c r="T97" s="137"/>
      <c r="U97" s="137"/>
      <c r="V97" s="137"/>
      <c r="W97" s="137"/>
      <c r="X97" s="137"/>
      <c r="Y97" s="137"/>
      <c r="Z97" s="137"/>
      <c r="AA97" s="137"/>
      <c r="AB97" s="137"/>
      <c r="AC97" s="137"/>
      <c r="AD97" s="137"/>
      <c r="AE97" s="137"/>
    </row>
    <row r="98" spans="1:31" s="222" customFormat="1" ht="15.75" customHeight="1" x14ac:dyDescent="0.2">
      <c r="A98" s="219"/>
      <c r="B98" s="219"/>
      <c r="C98" s="422"/>
      <c r="D98" s="423"/>
      <c r="E98" s="423"/>
      <c r="F98" s="423"/>
      <c r="G98" s="423"/>
      <c r="H98" s="423"/>
      <c r="I98" s="423"/>
      <c r="J98" s="423"/>
      <c r="K98" s="423"/>
      <c r="L98" s="423"/>
      <c r="M98" s="424"/>
      <c r="N98" s="221"/>
      <c r="O98" s="429"/>
      <c r="P98" s="221"/>
      <c r="Q98" s="221"/>
      <c r="R98" s="137"/>
      <c r="S98" s="137"/>
      <c r="T98" s="137"/>
      <c r="U98" s="137"/>
      <c r="V98" s="137"/>
      <c r="W98" s="137"/>
      <c r="X98" s="137"/>
      <c r="Y98" s="137"/>
      <c r="Z98" s="137"/>
      <c r="AA98" s="137"/>
      <c r="AB98" s="137"/>
      <c r="AC98" s="137"/>
      <c r="AD98" s="137"/>
      <c r="AE98" s="137"/>
    </row>
    <row r="99" spans="1:31" s="222" customFormat="1" ht="15.75" customHeight="1" x14ac:dyDescent="0.2">
      <c r="A99" s="219"/>
      <c r="B99" s="219"/>
      <c r="C99" s="422"/>
      <c r="D99" s="423"/>
      <c r="E99" s="423"/>
      <c r="F99" s="423"/>
      <c r="G99" s="423"/>
      <c r="H99" s="423"/>
      <c r="I99" s="423"/>
      <c r="J99" s="423"/>
      <c r="K99" s="423"/>
      <c r="L99" s="423"/>
      <c r="M99" s="424"/>
      <c r="N99" s="221"/>
      <c r="O99" s="429"/>
      <c r="P99" s="221"/>
      <c r="Q99" s="221"/>
      <c r="R99" s="137"/>
      <c r="S99" s="137"/>
      <c r="T99" s="137"/>
      <c r="U99" s="137"/>
      <c r="V99" s="137"/>
      <c r="W99" s="137"/>
      <c r="X99" s="137"/>
      <c r="Y99" s="137"/>
      <c r="Z99" s="137"/>
      <c r="AA99" s="137"/>
      <c r="AB99" s="137"/>
      <c r="AC99" s="137"/>
      <c r="AD99" s="137"/>
      <c r="AE99" s="137"/>
    </row>
    <row r="100" spans="1:31" s="222" customFormat="1" ht="15.75" customHeight="1" x14ac:dyDescent="0.2">
      <c r="A100" s="219"/>
      <c r="B100" s="219"/>
      <c r="C100" s="422"/>
      <c r="D100" s="423"/>
      <c r="E100" s="423"/>
      <c r="F100" s="423"/>
      <c r="G100" s="423"/>
      <c r="H100" s="423"/>
      <c r="I100" s="423"/>
      <c r="J100" s="423"/>
      <c r="K100" s="423"/>
      <c r="L100" s="423"/>
      <c r="M100" s="424"/>
      <c r="N100" s="221"/>
      <c r="O100" s="429"/>
      <c r="P100" s="221"/>
      <c r="Q100" s="221"/>
      <c r="R100" s="137"/>
      <c r="S100" s="137"/>
      <c r="T100" s="137"/>
      <c r="U100" s="137"/>
      <c r="V100" s="137"/>
      <c r="W100" s="137"/>
      <c r="X100" s="137"/>
      <c r="Y100" s="137"/>
      <c r="Z100" s="137"/>
      <c r="AA100" s="137"/>
      <c r="AB100" s="137"/>
      <c r="AC100" s="137"/>
      <c r="AD100" s="137"/>
      <c r="AE100" s="137"/>
    </row>
    <row r="101" spans="1:31" s="222" customFormat="1" ht="15.75" customHeight="1" x14ac:dyDescent="0.2">
      <c r="A101" s="219"/>
      <c r="B101" s="219"/>
      <c r="C101" s="422"/>
      <c r="D101" s="423"/>
      <c r="E101" s="423"/>
      <c r="F101" s="423"/>
      <c r="G101" s="423"/>
      <c r="H101" s="423"/>
      <c r="I101" s="423"/>
      <c r="J101" s="423"/>
      <c r="K101" s="423"/>
      <c r="L101" s="423"/>
      <c r="M101" s="424"/>
      <c r="N101" s="221"/>
      <c r="O101" s="429"/>
      <c r="P101" s="221"/>
      <c r="Q101" s="221"/>
      <c r="R101" s="137"/>
      <c r="S101" s="137"/>
      <c r="T101" s="137"/>
      <c r="U101" s="137"/>
      <c r="V101" s="137"/>
      <c r="W101" s="137"/>
      <c r="X101" s="137"/>
      <c r="Y101" s="137"/>
      <c r="Z101" s="137"/>
      <c r="AA101" s="137"/>
      <c r="AB101" s="137"/>
      <c r="AC101" s="137"/>
      <c r="AD101" s="137"/>
      <c r="AE101" s="137"/>
    </row>
    <row r="102" spans="1:31" s="222" customFormat="1" ht="15.75" customHeight="1" x14ac:dyDescent="0.2">
      <c r="A102" s="219"/>
      <c r="B102" s="219"/>
      <c r="C102" s="422"/>
      <c r="D102" s="423"/>
      <c r="E102" s="423"/>
      <c r="F102" s="423"/>
      <c r="G102" s="423"/>
      <c r="H102" s="423"/>
      <c r="I102" s="423"/>
      <c r="J102" s="423"/>
      <c r="K102" s="423"/>
      <c r="L102" s="423"/>
      <c r="M102" s="424"/>
      <c r="N102" s="221"/>
      <c r="O102" s="429"/>
      <c r="P102" s="221"/>
      <c r="Q102" s="221"/>
      <c r="R102" s="137"/>
      <c r="S102" s="137"/>
      <c r="T102" s="137"/>
      <c r="U102" s="137"/>
      <c r="V102" s="137"/>
      <c r="W102" s="137"/>
      <c r="X102" s="137"/>
      <c r="Y102" s="137"/>
      <c r="Z102" s="137"/>
      <c r="AA102" s="137"/>
      <c r="AB102" s="137"/>
      <c r="AC102" s="137"/>
      <c r="AD102" s="137"/>
      <c r="AE102" s="137"/>
    </row>
    <row r="103" spans="1:31" s="222" customFormat="1" ht="15.75" customHeight="1" x14ac:dyDescent="0.2">
      <c r="A103" s="219"/>
      <c r="B103" s="219"/>
      <c r="C103" s="422"/>
      <c r="D103" s="423"/>
      <c r="E103" s="423"/>
      <c r="F103" s="423"/>
      <c r="G103" s="423"/>
      <c r="H103" s="423"/>
      <c r="I103" s="423"/>
      <c r="J103" s="423"/>
      <c r="K103" s="423"/>
      <c r="L103" s="423"/>
      <c r="M103" s="424"/>
      <c r="N103" s="221"/>
      <c r="O103" s="237"/>
      <c r="P103" s="221"/>
      <c r="Q103" s="221"/>
      <c r="R103" s="137"/>
      <c r="S103" s="137"/>
      <c r="T103" s="137"/>
      <c r="U103" s="137"/>
      <c r="V103" s="137"/>
      <c r="W103" s="137"/>
      <c r="X103" s="137"/>
      <c r="Y103" s="137"/>
      <c r="Z103" s="137"/>
      <c r="AA103" s="137"/>
      <c r="AB103" s="137"/>
      <c r="AC103" s="137"/>
      <c r="AD103" s="137"/>
      <c r="AE103" s="137"/>
    </row>
    <row r="104" spans="1:31" s="222" customFormat="1" ht="15.75" customHeight="1" x14ac:dyDescent="0.2">
      <c r="A104" s="219"/>
      <c r="B104" s="219"/>
      <c r="C104" s="422"/>
      <c r="D104" s="423"/>
      <c r="E104" s="423"/>
      <c r="F104" s="423"/>
      <c r="G104" s="423"/>
      <c r="H104" s="423"/>
      <c r="I104" s="423"/>
      <c r="J104" s="423"/>
      <c r="K104" s="423"/>
      <c r="L104" s="423"/>
      <c r="M104" s="424"/>
      <c r="N104" s="221"/>
      <c r="O104" s="237"/>
      <c r="P104" s="221"/>
      <c r="Q104" s="221"/>
      <c r="R104" s="137"/>
      <c r="S104" s="137"/>
      <c r="T104" s="137"/>
      <c r="U104" s="137"/>
      <c r="V104" s="137"/>
      <c r="W104" s="137"/>
      <c r="X104" s="137"/>
      <c r="Y104" s="137"/>
      <c r="Z104" s="137"/>
      <c r="AA104" s="137"/>
      <c r="AB104" s="137"/>
      <c r="AC104" s="137"/>
      <c r="AD104" s="137"/>
      <c r="AE104" s="137"/>
    </row>
    <row r="105" spans="1:31" s="222" customFormat="1" ht="15.75" customHeight="1" x14ac:dyDescent="0.2">
      <c r="A105" s="219"/>
      <c r="B105" s="219"/>
      <c r="C105" s="422"/>
      <c r="D105" s="423"/>
      <c r="E105" s="423"/>
      <c r="F105" s="423"/>
      <c r="G105" s="423"/>
      <c r="H105" s="423"/>
      <c r="I105" s="423"/>
      <c r="J105" s="423"/>
      <c r="K105" s="423"/>
      <c r="L105" s="423"/>
      <c r="M105" s="424"/>
      <c r="N105" s="221"/>
      <c r="O105" s="230"/>
      <c r="P105" s="221"/>
      <c r="Q105" s="221"/>
      <c r="R105" s="137"/>
      <c r="S105" s="137"/>
      <c r="T105" s="137"/>
      <c r="U105" s="137"/>
      <c r="V105" s="137"/>
      <c r="W105" s="137"/>
      <c r="X105" s="137"/>
      <c r="Y105" s="137"/>
      <c r="Z105" s="137"/>
      <c r="AA105" s="137"/>
      <c r="AB105" s="137"/>
      <c r="AC105" s="137"/>
      <c r="AD105" s="137"/>
      <c r="AE105" s="137"/>
    </row>
    <row r="106" spans="1:31" s="222" customFormat="1" ht="15.75" customHeight="1" x14ac:dyDescent="0.2">
      <c r="A106" s="219"/>
      <c r="B106" s="219"/>
      <c r="C106" s="422"/>
      <c r="D106" s="423"/>
      <c r="E106" s="423"/>
      <c r="F106" s="423"/>
      <c r="G106" s="423"/>
      <c r="H106" s="423"/>
      <c r="I106" s="423"/>
      <c r="J106" s="423"/>
      <c r="K106" s="423"/>
      <c r="L106" s="423"/>
      <c r="M106" s="424"/>
      <c r="N106" s="221"/>
      <c r="O106" s="230"/>
      <c r="P106" s="221"/>
      <c r="Q106" s="221"/>
      <c r="R106" s="137"/>
      <c r="S106" s="137"/>
      <c r="T106" s="137"/>
      <c r="U106" s="137"/>
      <c r="V106" s="137"/>
      <c r="W106" s="137"/>
      <c r="X106" s="137"/>
      <c r="Y106" s="137"/>
      <c r="Z106" s="137"/>
      <c r="AA106" s="137"/>
      <c r="AB106" s="137"/>
      <c r="AC106" s="137"/>
      <c r="AD106" s="137"/>
      <c r="AE106" s="137"/>
    </row>
    <row r="107" spans="1:31" s="222" customFormat="1" ht="15.75" customHeight="1" x14ac:dyDescent="0.2">
      <c r="A107" s="219"/>
      <c r="B107" s="219"/>
      <c r="C107" s="422"/>
      <c r="D107" s="423"/>
      <c r="E107" s="423"/>
      <c r="F107" s="423"/>
      <c r="G107" s="423"/>
      <c r="H107" s="423"/>
      <c r="I107" s="423"/>
      <c r="J107" s="423"/>
      <c r="K107" s="423"/>
      <c r="L107" s="423"/>
      <c r="M107" s="424"/>
      <c r="N107" s="221"/>
      <c r="O107" s="230"/>
      <c r="P107" s="221"/>
      <c r="Q107" s="221"/>
      <c r="R107" s="137"/>
      <c r="S107" s="137"/>
      <c r="T107" s="137"/>
      <c r="U107" s="137"/>
      <c r="V107" s="137"/>
      <c r="W107" s="137"/>
      <c r="X107" s="137"/>
      <c r="Y107" s="137"/>
      <c r="Z107" s="137"/>
      <c r="AA107" s="137"/>
      <c r="AB107" s="137"/>
      <c r="AC107" s="137"/>
      <c r="AD107" s="137"/>
      <c r="AE107" s="137"/>
    </row>
    <row r="108" spans="1:31" s="222" customFormat="1" ht="15.75" customHeight="1" x14ac:dyDescent="0.2">
      <c r="A108" s="219"/>
      <c r="B108" s="219"/>
      <c r="C108" s="422"/>
      <c r="D108" s="423"/>
      <c r="E108" s="423"/>
      <c r="F108" s="423"/>
      <c r="G108" s="423"/>
      <c r="H108" s="423"/>
      <c r="I108" s="423"/>
      <c r="J108" s="423"/>
      <c r="K108" s="423"/>
      <c r="L108" s="423"/>
      <c r="M108" s="424"/>
      <c r="N108" s="221"/>
      <c r="O108" s="230"/>
      <c r="P108" s="221"/>
      <c r="Q108" s="221"/>
      <c r="R108" s="137"/>
      <c r="S108" s="137"/>
      <c r="T108" s="137"/>
      <c r="U108" s="137"/>
      <c r="V108" s="137"/>
      <c r="W108" s="137"/>
      <c r="X108" s="137"/>
      <c r="Y108" s="137"/>
      <c r="Z108" s="137"/>
      <c r="AA108" s="137"/>
      <c r="AB108" s="137"/>
      <c r="AC108" s="137"/>
      <c r="AD108" s="137"/>
      <c r="AE108" s="137"/>
    </row>
    <row r="109" spans="1:31" s="222" customFormat="1" ht="15.75" customHeight="1" thickBot="1" x14ac:dyDescent="0.25">
      <c r="A109" s="219"/>
      <c r="B109" s="219"/>
      <c r="C109" s="425"/>
      <c r="D109" s="426"/>
      <c r="E109" s="426"/>
      <c r="F109" s="426"/>
      <c r="G109" s="426"/>
      <c r="H109" s="426"/>
      <c r="I109" s="426"/>
      <c r="J109" s="426"/>
      <c r="K109" s="426"/>
      <c r="L109" s="426"/>
      <c r="M109" s="427"/>
      <c r="N109" s="221"/>
      <c r="O109" s="230"/>
      <c r="P109" s="221"/>
      <c r="Q109" s="221"/>
      <c r="R109" s="137"/>
      <c r="S109" s="137"/>
      <c r="T109" s="137"/>
      <c r="U109" s="137"/>
      <c r="V109" s="137"/>
      <c r="W109" s="137"/>
      <c r="X109" s="137"/>
      <c r="Y109" s="137"/>
      <c r="Z109" s="137"/>
      <c r="AA109" s="137"/>
      <c r="AB109" s="137"/>
      <c r="AC109" s="137"/>
      <c r="AD109" s="137"/>
      <c r="AE109" s="137"/>
    </row>
    <row r="110" spans="1:31" s="222" customFormat="1" ht="15.75" customHeight="1" thickBot="1" x14ac:dyDescent="0.25">
      <c r="A110" s="219"/>
      <c r="B110" s="219"/>
      <c r="C110" s="219"/>
      <c r="D110" s="219"/>
      <c r="E110" s="219"/>
      <c r="F110" s="219"/>
      <c r="G110" s="219"/>
      <c r="H110" s="219"/>
      <c r="I110" s="219"/>
      <c r="J110" s="219"/>
      <c r="K110" s="219"/>
      <c r="L110" s="219"/>
      <c r="M110" s="219"/>
      <c r="N110" s="221"/>
      <c r="O110" s="230"/>
      <c r="P110" s="221"/>
      <c r="Q110" s="221"/>
      <c r="R110" s="137"/>
      <c r="S110" s="137"/>
      <c r="T110" s="137"/>
      <c r="U110" s="137"/>
      <c r="V110" s="137"/>
      <c r="W110" s="137"/>
      <c r="X110" s="137"/>
      <c r="Y110" s="137"/>
      <c r="Z110" s="137"/>
      <c r="AA110" s="137"/>
      <c r="AB110" s="137"/>
      <c r="AC110" s="137"/>
      <c r="AD110" s="137"/>
      <c r="AE110" s="137"/>
    </row>
    <row r="111" spans="1:31" s="148" customFormat="1" ht="32.25" customHeight="1" thickBot="1" x14ac:dyDescent="0.25">
      <c r="A111" s="158" t="s">
        <v>191</v>
      </c>
      <c r="B111" s="158"/>
      <c r="C111" s="158"/>
      <c r="D111" s="158"/>
      <c r="E111" s="158"/>
      <c r="F111" s="158"/>
      <c r="G111" s="158"/>
      <c r="H111" s="158"/>
      <c r="I111" s="158"/>
      <c r="J111" s="158"/>
      <c r="K111" s="158"/>
      <c r="L111" s="158"/>
      <c r="M111" s="158"/>
      <c r="N111" s="144"/>
      <c r="O111" s="164" t="str">
        <f>A111</f>
        <v xml:space="preserve">2.3 การติดตามการเปลี่ยนแปลง การปรับแผน และการรายงานผล </v>
      </c>
      <c r="P111" s="267" t="str">
        <f>IF(SUM(P112:P176)=0,"",SUM(P112:P176))</f>
        <v/>
      </c>
      <c r="Q111" s="268"/>
      <c r="R111" s="147"/>
      <c r="S111" s="147"/>
      <c r="T111" s="147"/>
      <c r="U111" s="147"/>
      <c r="V111" s="147"/>
      <c r="W111" s="147"/>
      <c r="X111" s="147"/>
      <c r="Y111" s="147"/>
      <c r="Z111" s="147"/>
      <c r="AA111" s="147"/>
      <c r="AB111" s="147"/>
      <c r="AC111" s="147"/>
      <c r="AD111" s="147"/>
      <c r="AE111" s="147"/>
    </row>
    <row r="112" spans="1:31" s="222" customFormat="1" ht="15.75" customHeight="1" x14ac:dyDescent="0.2">
      <c r="A112" s="219"/>
      <c r="B112" s="220" t="s">
        <v>192</v>
      </c>
      <c r="C112" s="219"/>
      <c r="D112" s="220"/>
      <c r="E112" s="219"/>
      <c r="F112" s="219"/>
      <c r="G112" s="219"/>
      <c r="H112" s="219"/>
      <c r="I112" s="219"/>
      <c r="J112" s="219"/>
      <c r="K112" s="219"/>
      <c r="L112" s="219"/>
      <c r="M112" s="219"/>
      <c r="N112" s="221"/>
      <c r="O112" s="221"/>
      <c r="P112" s="221"/>
      <c r="Q112" s="221"/>
      <c r="R112" s="137"/>
      <c r="S112" s="137"/>
      <c r="T112" s="137"/>
      <c r="U112" s="137"/>
      <c r="V112" s="137"/>
      <c r="W112" s="137"/>
      <c r="X112" s="137"/>
      <c r="Y112" s="137"/>
      <c r="Z112" s="137"/>
      <c r="AA112" s="137"/>
      <c r="AB112" s="137"/>
      <c r="AC112" s="137"/>
      <c r="AD112" s="137"/>
      <c r="AE112" s="137"/>
    </row>
    <row r="113" spans="1:31" s="222" customFormat="1" ht="15.75" customHeight="1" x14ac:dyDescent="0.2">
      <c r="A113" s="219"/>
      <c r="B113" s="220" t="s">
        <v>193</v>
      </c>
      <c r="C113" s="219"/>
      <c r="D113" s="220"/>
      <c r="E113" s="219"/>
      <c r="F113" s="219"/>
      <c r="G113" s="219"/>
      <c r="H113" s="219"/>
      <c r="I113" s="219"/>
      <c r="J113" s="219"/>
      <c r="K113" s="219"/>
      <c r="L113" s="219"/>
      <c r="M113" s="219"/>
      <c r="N113" s="221"/>
      <c r="O113" s="221"/>
      <c r="P113" s="21"/>
      <c r="Q113" s="21"/>
      <c r="R113" s="137"/>
      <c r="S113" s="137"/>
      <c r="T113" s="137"/>
      <c r="U113" s="137"/>
      <c r="V113" s="137"/>
      <c r="W113" s="137"/>
      <c r="X113" s="137"/>
      <c r="Y113" s="137"/>
      <c r="Z113" s="137"/>
      <c r="AA113" s="137"/>
      <c r="AB113" s="137"/>
      <c r="AC113" s="137"/>
      <c r="AD113" s="137"/>
      <c r="AE113" s="137"/>
    </row>
    <row r="114" spans="1:31" s="222" customFormat="1" ht="8.1" customHeight="1" thickBot="1" x14ac:dyDescent="0.25">
      <c r="A114" s="219"/>
      <c r="B114" s="219"/>
      <c r="C114" s="219"/>
      <c r="D114" s="219"/>
      <c r="E114" s="219"/>
      <c r="F114" s="219"/>
      <c r="G114" s="219"/>
      <c r="H114" s="219"/>
      <c r="I114" s="219"/>
      <c r="J114" s="219"/>
      <c r="K114" s="219"/>
      <c r="L114" s="219"/>
      <c r="M114" s="219"/>
      <c r="N114" s="221"/>
      <c r="O114" s="221"/>
      <c r="P114" s="21"/>
      <c r="Q114" s="21"/>
      <c r="R114" s="137"/>
      <c r="S114" s="137"/>
      <c r="T114" s="137"/>
      <c r="U114" s="137"/>
      <c r="V114" s="137"/>
      <c r="W114" s="137"/>
      <c r="X114" s="137"/>
      <c r="Y114" s="137"/>
      <c r="Z114" s="137"/>
      <c r="AA114" s="137"/>
      <c r="AB114" s="137"/>
      <c r="AC114" s="137"/>
      <c r="AD114" s="137"/>
      <c r="AE114" s="137"/>
    </row>
    <row r="115" spans="1:31" s="222" customFormat="1" ht="15.75" customHeight="1" thickBot="1" x14ac:dyDescent="0.25">
      <c r="A115" s="219"/>
      <c r="B115" s="228"/>
      <c r="C115" s="226"/>
      <c r="D115" s="220" t="s">
        <v>194</v>
      </c>
      <c r="E115" s="219"/>
      <c r="F115" s="219"/>
      <c r="G115" s="219"/>
      <c r="H115" s="219"/>
      <c r="I115" s="219"/>
      <c r="J115" s="219"/>
      <c r="K115" s="219"/>
      <c r="L115" s="219"/>
      <c r="M115" s="219"/>
      <c r="N115" s="221"/>
      <c r="O115" s="221"/>
      <c r="P115" s="292">
        <f>IF(C115="☑",300/3,IF(C115="☒", 0, 0))</f>
        <v>0</v>
      </c>
      <c r="Q115" s="21"/>
      <c r="R115" s="137"/>
      <c r="S115" s="137" t="s">
        <v>85</v>
      </c>
      <c r="T115" s="137" t="s">
        <v>83</v>
      </c>
      <c r="U115" s="137" t="s">
        <v>86</v>
      </c>
      <c r="V115" s="137"/>
      <c r="W115" s="137" t="str">
        <f>IF(OR((C115="☒"),(C118="☒"),(C121="☒")),"พัฒนากระบวนการติดตามทบวนผลการดำเนินการตามแผนยุทธศาสตร์ แผนการดำเนินงานและแผนปฏิบัติการ","")</f>
        <v/>
      </c>
      <c r="X115" s="137"/>
      <c r="Y115" s="137"/>
      <c r="Z115" s="137"/>
      <c r="AA115" s="137"/>
      <c r="AB115" s="137"/>
      <c r="AC115" s="137"/>
      <c r="AD115" s="137"/>
      <c r="AE115" s="137"/>
    </row>
    <row r="116" spans="1:31" s="222" customFormat="1" ht="15.75" customHeight="1" x14ac:dyDescent="0.2">
      <c r="A116" s="219"/>
      <c r="B116" s="219"/>
      <c r="C116" s="219"/>
      <c r="D116" s="220" t="s">
        <v>195</v>
      </c>
      <c r="E116" s="219"/>
      <c r="F116" s="219"/>
      <c r="G116" s="219"/>
      <c r="H116" s="219"/>
      <c r="I116" s="219"/>
      <c r="J116" s="219"/>
      <c r="K116" s="219"/>
      <c r="L116" s="219"/>
      <c r="M116" s="219"/>
      <c r="N116" s="221"/>
      <c r="O116" s="221"/>
      <c r="P116" s="21"/>
      <c r="Q116" s="21"/>
      <c r="R116" s="137"/>
      <c r="S116" s="137"/>
      <c r="T116" s="137"/>
      <c r="U116" s="137"/>
      <c r="V116" s="137"/>
      <c r="W116" s="137"/>
      <c r="X116" s="137"/>
      <c r="Y116" s="137"/>
      <c r="Z116" s="137"/>
      <c r="AA116" s="137"/>
      <c r="AB116" s="137"/>
      <c r="AC116" s="137"/>
      <c r="AD116" s="137"/>
      <c r="AE116" s="137"/>
    </row>
    <row r="117" spans="1:31" s="222" customFormat="1" ht="8.1" customHeight="1" thickBot="1" x14ac:dyDescent="0.25">
      <c r="A117" s="219"/>
      <c r="B117" s="228"/>
      <c r="C117" s="219"/>
      <c r="D117" s="219"/>
      <c r="E117" s="219"/>
      <c r="F117" s="219"/>
      <c r="G117" s="219"/>
      <c r="H117" s="219"/>
      <c r="I117" s="219"/>
      <c r="J117" s="219"/>
      <c r="K117" s="219"/>
      <c r="L117" s="219"/>
      <c r="M117" s="219"/>
      <c r="N117" s="221"/>
      <c r="O117" s="221"/>
      <c r="P117" s="292"/>
      <c r="Q117" s="21"/>
      <c r="R117" s="137"/>
      <c r="S117" s="137"/>
      <c r="T117" s="137"/>
      <c r="U117" s="137"/>
      <c r="V117" s="137"/>
      <c r="W117" s="137"/>
      <c r="X117" s="137"/>
      <c r="Y117" s="137"/>
      <c r="Z117" s="137"/>
      <c r="AA117" s="137"/>
      <c r="AB117" s="137"/>
      <c r="AC117" s="137"/>
      <c r="AD117" s="137"/>
      <c r="AE117" s="137"/>
    </row>
    <row r="118" spans="1:31" s="222" customFormat="1" ht="15.75" customHeight="1" thickBot="1" x14ac:dyDescent="0.25">
      <c r="A118" s="219"/>
      <c r="C118" s="226"/>
      <c r="D118" s="220" t="s">
        <v>196</v>
      </c>
      <c r="E118" s="219"/>
      <c r="F118" s="219"/>
      <c r="G118" s="219"/>
      <c r="H118" s="219"/>
      <c r="I118" s="219"/>
      <c r="J118" s="219"/>
      <c r="K118" s="219"/>
      <c r="L118" s="219"/>
      <c r="M118" s="219"/>
      <c r="N118" s="221"/>
      <c r="O118" s="221"/>
      <c r="P118" s="292">
        <f>IF(C118="☑",100/3,IF(C118="☒", 0, 0))</f>
        <v>0</v>
      </c>
      <c r="Q118" s="21"/>
      <c r="R118" s="137"/>
      <c r="S118" s="137" t="s">
        <v>90</v>
      </c>
      <c r="T118" s="137" t="s">
        <v>83</v>
      </c>
      <c r="U118" s="137" t="s">
        <v>86</v>
      </c>
      <c r="V118" s="137"/>
      <c r="W118" s="137"/>
      <c r="X118" s="137"/>
      <c r="Y118" s="137"/>
      <c r="Z118" s="137"/>
      <c r="AA118" s="137"/>
      <c r="AB118" s="137"/>
      <c r="AC118" s="137"/>
      <c r="AD118" s="137"/>
      <c r="AE118" s="137"/>
    </row>
    <row r="119" spans="1:31" s="222" customFormat="1" ht="15.75" customHeight="1" x14ac:dyDescent="0.2">
      <c r="A119" s="219"/>
      <c r="B119" s="219"/>
      <c r="C119" s="219"/>
      <c r="D119" s="220" t="s">
        <v>197</v>
      </c>
      <c r="E119" s="219"/>
      <c r="F119" s="219"/>
      <c r="G119" s="219"/>
      <c r="H119" s="219"/>
      <c r="I119" s="219"/>
      <c r="J119" s="219"/>
      <c r="K119" s="219"/>
      <c r="L119" s="219"/>
      <c r="M119" s="219"/>
      <c r="N119" s="221"/>
      <c r="O119" s="221"/>
      <c r="P119" s="21"/>
      <c r="Q119" s="21"/>
      <c r="R119" s="137"/>
      <c r="S119" s="137"/>
      <c r="T119" s="137"/>
      <c r="U119" s="137"/>
      <c r="V119" s="137"/>
      <c r="W119" s="137"/>
      <c r="X119" s="137"/>
      <c r="Y119" s="137"/>
      <c r="Z119" s="137"/>
      <c r="AA119" s="137"/>
      <c r="AB119" s="137"/>
      <c r="AC119" s="137"/>
      <c r="AD119" s="137"/>
      <c r="AE119" s="137"/>
    </row>
    <row r="120" spans="1:31" s="222" customFormat="1" ht="8.1" customHeight="1" thickBot="1" x14ac:dyDescent="0.25">
      <c r="A120" s="219"/>
      <c r="B120" s="219"/>
      <c r="C120" s="219"/>
      <c r="D120" s="219"/>
      <c r="E120" s="219"/>
      <c r="F120" s="219"/>
      <c r="G120" s="219"/>
      <c r="H120" s="219"/>
      <c r="I120" s="219"/>
      <c r="J120" s="219"/>
      <c r="K120" s="219"/>
      <c r="L120" s="219"/>
      <c r="M120" s="219"/>
      <c r="N120" s="221"/>
      <c r="O120" s="221"/>
      <c r="P120" s="292"/>
      <c r="Q120" s="21"/>
      <c r="R120" s="137"/>
      <c r="S120" s="137"/>
      <c r="T120" s="137"/>
      <c r="U120" s="137"/>
      <c r="V120" s="137"/>
      <c r="W120" s="137"/>
      <c r="X120" s="137"/>
      <c r="Y120" s="137"/>
      <c r="Z120" s="137"/>
      <c r="AA120" s="137"/>
      <c r="AB120" s="137"/>
      <c r="AC120" s="137"/>
      <c r="AD120" s="137"/>
      <c r="AE120" s="137"/>
    </row>
    <row r="121" spans="1:31" s="222" customFormat="1" ht="15.75" customHeight="1" thickBot="1" x14ac:dyDescent="0.25">
      <c r="A121" s="219"/>
      <c r="B121" s="228"/>
      <c r="C121" s="226"/>
      <c r="D121" s="220" t="s">
        <v>198</v>
      </c>
      <c r="E121" s="219"/>
      <c r="F121" s="219"/>
      <c r="G121" s="219"/>
      <c r="H121" s="219"/>
      <c r="I121" s="219"/>
      <c r="J121" s="219"/>
      <c r="K121" s="219"/>
      <c r="L121" s="219"/>
      <c r="M121" s="219"/>
      <c r="N121" s="221"/>
      <c r="O121" s="221"/>
      <c r="P121" s="292">
        <f>IF(C121="☑",100/3,IF(C121="☒", 0, 0))</f>
        <v>0</v>
      </c>
      <c r="Q121" s="21"/>
      <c r="R121" s="137"/>
      <c r="S121" s="137" t="s">
        <v>90</v>
      </c>
      <c r="T121" s="137" t="s">
        <v>83</v>
      </c>
      <c r="U121" s="137" t="s">
        <v>86</v>
      </c>
      <c r="V121" s="137"/>
      <c r="W121" s="137"/>
      <c r="X121" s="137"/>
      <c r="Y121" s="137"/>
      <c r="Z121" s="137"/>
      <c r="AA121" s="137"/>
      <c r="AB121" s="137"/>
      <c r="AC121" s="137"/>
      <c r="AD121" s="137"/>
      <c r="AE121" s="137"/>
    </row>
    <row r="122" spans="1:31" s="222" customFormat="1" ht="15.75" customHeight="1" x14ac:dyDescent="0.2">
      <c r="A122" s="219"/>
      <c r="B122" s="219"/>
      <c r="C122" s="219"/>
      <c r="D122" s="220" t="s">
        <v>199</v>
      </c>
      <c r="E122" s="219"/>
      <c r="F122" s="219"/>
      <c r="G122" s="219"/>
      <c r="H122" s="219"/>
      <c r="I122" s="219"/>
      <c r="J122" s="219"/>
      <c r="K122" s="219"/>
      <c r="L122" s="219"/>
      <c r="M122" s="219"/>
      <c r="N122" s="221"/>
      <c r="O122" s="221"/>
      <c r="P122" s="21"/>
      <c r="Q122" s="21"/>
      <c r="R122" s="137"/>
      <c r="S122" s="137"/>
      <c r="T122" s="137"/>
      <c r="U122" s="137"/>
      <c r="V122" s="137"/>
      <c r="W122" s="137"/>
      <c r="X122" s="137"/>
      <c r="Y122" s="137"/>
      <c r="Z122" s="137"/>
      <c r="AA122" s="137"/>
      <c r="AB122" s="137"/>
      <c r="AC122" s="137"/>
      <c r="AD122" s="137"/>
      <c r="AE122" s="137"/>
    </row>
    <row r="123" spans="1:31" s="222" customFormat="1" ht="15.75" customHeight="1" x14ac:dyDescent="0.2">
      <c r="A123" s="219"/>
      <c r="B123" s="219"/>
      <c r="C123" s="219"/>
      <c r="D123" s="220"/>
      <c r="E123" s="219"/>
      <c r="F123" s="219"/>
      <c r="G123" s="219"/>
      <c r="H123" s="219"/>
      <c r="I123" s="219"/>
      <c r="J123" s="219"/>
      <c r="K123" s="219"/>
      <c r="L123" s="219"/>
      <c r="M123" s="219"/>
      <c r="N123" s="221"/>
      <c r="O123" s="221"/>
      <c r="P123" s="21"/>
      <c r="Q123" s="21"/>
      <c r="R123" s="137"/>
      <c r="S123" s="137"/>
      <c r="T123" s="137"/>
      <c r="U123" s="137"/>
      <c r="V123" s="137"/>
      <c r="W123" s="137"/>
      <c r="X123" s="137"/>
      <c r="Y123" s="137"/>
      <c r="Z123" s="137"/>
      <c r="AA123" s="137"/>
      <c r="AB123" s="137"/>
      <c r="AC123" s="137"/>
      <c r="AD123" s="137"/>
      <c r="AE123" s="137"/>
    </row>
    <row r="124" spans="1:31" s="222" customFormat="1" ht="15.75" customHeight="1" thickBot="1" x14ac:dyDescent="0.25">
      <c r="A124" s="219"/>
      <c r="B124" s="219"/>
      <c r="C124" s="229" t="s">
        <v>99</v>
      </c>
      <c r="D124" s="219"/>
      <c r="E124" s="219"/>
      <c r="F124" s="219"/>
      <c r="G124" s="219"/>
      <c r="H124" s="219"/>
      <c r="I124" s="219"/>
      <c r="J124" s="219"/>
      <c r="K124" s="219"/>
      <c r="L124" s="219"/>
      <c r="M124" s="219"/>
      <c r="N124" s="221"/>
      <c r="O124" s="227" t="s">
        <v>89</v>
      </c>
      <c r="P124" s="292"/>
      <c r="Q124" s="21"/>
      <c r="R124" s="137"/>
      <c r="S124" s="137"/>
      <c r="T124" s="137"/>
      <c r="U124" s="137"/>
      <c r="V124" s="137"/>
      <c r="W124" s="137"/>
      <c r="X124" s="137"/>
      <c r="Y124" s="137"/>
      <c r="Z124" s="137"/>
      <c r="AA124" s="137"/>
      <c r="AB124" s="137"/>
      <c r="AC124" s="137"/>
      <c r="AD124" s="137"/>
      <c r="AE124" s="137"/>
    </row>
    <row r="125" spans="1:31" s="222" customFormat="1" ht="15.75" customHeight="1" x14ac:dyDescent="0.2">
      <c r="A125" s="219"/>
      <c r="B125" s="219"/>
      <c r="C125" s="419"/>
      <c r="D125" s="420"/>
      <c r="E125" s="420"/>
      <c r="F125" s="420"/>
      <c r="G125" s="420"/>
      <c r="H125" s="420"/>
      <c r="I125" s="420"/>
      <c r="J125" s="420"/>
      <c r="K125" s="420"/>
      <c r="L125" s="420"/>
      <c r="M125" s="421"/>
      <c r="N125" s="221"/>
      <c r="O125" s="413" t="str">
        <f>""&amp;U179&amp;""&amp;V179&amp;""&amp;W179&amp;""</f>
        <v>พัฒนากระบวนการที่มีความเป็นระบบพัฒนาในเชิงรุกและยืดหยุ่น ยกระดับการพัฒนาด้วยเทคโนโลยี นวัตกรรม และความร่วมมือทุกภาคส่วนพัฒนาในแนวทางต้นน้ำจรดปลายน้ำเพื่อสร้างผลกระทบสูง</v>
      </c>
      <c r="P125" s="21"/>
      <c r="Q125" s="21"/>
      <c r="R125" s="137"/>
      <c r="S125" s="137"/>
      <c r="T125" s="137"/>
      <c r="U125" s="169"/>
      <c r="V125" s="169"/>
      <c r="W125" s="169"/>
      <c r="X125" s="137"/>
      <c r="Y125" s="137"/>
      <c r="Z125" s="137"/>
      <c r="AA125" s="137"/>
      <c r="AB125" s="137"/>
      <c r="AC125" s="137"/>
      <c r="AD125" s="137"/>
      <c r="AE125" s="137"/>
    </row>
    <row r="126" spans="1:31" s="222" customFormat="1" ht="15.75" customHeight="1" x14ac:dyDescent="0.2">
      <c r="A126" s="219"/>
      <c r="B126" s="219"/>
      <c r="C126" s="422"/>
      <c r="D126" s="423"/>
      <c r="E126" s="423"/>
      <c r="F126" s="423"/>
      <c r="G126" s="423"/>
      <c r="H126" s="423"/>
      <c r="I126" s="423"/>
      <c r="J126" s="423"/>
      <c r="K126" s="423"/>
      <c r="L126" s="423"/>
      <c r="M126" s="424"/>
      <c r="N126" s="221"/>
      <c r="O126" s="414"/>
      <c r="P126" s="21"/>
      <c r="Q126" s="21"/>
      <c r="R126" s="137"/>
      <c r="S126" s="137"/>
      <c r="T126" s="137"/>
      <c r="U126" s="137"/>
      <c r="V126" s="137"/>
      <c r="W126" s="137"/>
      <c r="X126" s="137"/>
      <c r="Y126" s="137"/>
      <c r="Z126" s="137"/>
      <c r="AA126" s="137"/>
      <c r="AB126" s="137"/>
      <c r="AC126" s="137"/>
      <c r="AD126" s="137"/>
      <c r="AE126" s="137"/>
    </row>
    <row r="127" spans="1:31" s="222" customFormat="1" ht="15.75" customHeight="1" x14ac:dyDescent="0.2">
      <c r="A127" s="219"/>
      <c r="B127" s="219"/>
      <c r="C127" s="422"/>
      <c r="D127" s="423"/>
      <c r="E127" s="423"/>
      <c r="F127" s="423"/>
      <c r="G127" s="423"/>
      <c r="H127" s="423"/>
      <c r="I127" s="423"/>
      <c r="J127" s="423"/>
      <c r="K127" s="423"/>
      <c r="L127" s="423"/>
      <c r="M127" s="424"/>
      <c r="N127" s="221"/>
      <c r="O127" s="414"/>
      <c r="P127" s="21"/>
      <c r="Q127" s="21"/>
      <c r="R127" s="137"/>
      <c r="S127" s="137"/>
      <c r="T127" s="137"/>
      <c r="U127" s="137"/>
      <c r="V127" s="137"/>
      <c r="W127" s="137"/>
      <c r="X127" s="137"/>
      <c r="Y127" s="137"/>
      <c r="Z127" s="137"/>
      <c r="AA127" s="137"/>
      <c r="AB127" s="137"/>
      <c r="AC127" s="137"/>
      <c r="AD127" s="137"/>
      <c r="AE127" s="137"/>
    </row>
    <row r="128" spans="1:31" s="222" customFormat="1" ht="15.75" customHeight="1" x14ac:dyDescent="0.2">
      <c r="A128" s="219"/>
      <c r="B128" s="219"/>
      <c r="C128" s="422"/>
      <c r="D128" s="423"/>
      <c r="E128" s="423"/>
      <c r="F128" s="423"/>
      <c r="G128" s="423"/>
      <c r="H128" s="423"/>
      <c r="I128" s="423"/>
      <c r="J128" s="423"/>
      <c r="K128" s="423"/>
      <c r="L128" s="423"/>
      <c r="M128" s="424"/>
      <c r="N128" s="221"/>
      <c r="O128" s="414"/>
      <c r="P128" s="21"/>
      <c r="Q128" s="21"/>
      <c r="R128" s="137"/>
      <c r="S128" s="137"/>
      <c r="T128" s="137"/>
      <c r="U128" s="137"/>
      <c r="V128" s="137"/>
      <c r="W128" s="137"/>
      <c r="X128" s="137"/>
      <c r="Y128" s="137"/>
      <c r="Z128" s="137"/>
      <c r="AA128" s="137"/>
      <c r="AB128" s="137"/>
      <c r="AC128" s="137"/>
      <c r="AD128" s="137"/>
      <c r="AE128" s="137"/>
    </row>
    <row r="129" spans="1:31" s="222" customFormat="1" ht="15.75" customHeight="1" x14ac:dyDescent="0.2">
      <c r="A129" s="219"/>
      <c r="B129" s="219"/>
      <c r="C129" s="422"/>
      <c r="D129" s="423"/>
      <c r="E129" s="423"/>
      <c r="F129" s="423"/>
      <c r="G129" s="423"/>
      <c r="H129" s="423"/>
      <c r="I129" s="423"/>
      <c r="J129" s="423"/>
      <c r="K129" s="423"/>
      <c r="L129" s="423"/>
      <c r="M129" s="424"/>
      <c r="N129" s="221"/>
      <c r="O129" s="414"/>
      <c r="P129" s="21"/>
      <c r="Q129" s="21"/>
      <c r="R129" s="137"/>
      <c r="S129" s="137"/>
      <c r="T129" s="137"/>
      <c r="U129" s="137"/>
      <c r="V129" s="137"/>
      <c r="W129" s="137"/>
      <c r="X129" s="137"/>
      <c r="Y129" s="137"/>
      <c r="Z129" s="137"/>
      <c r="AA129" s="137"/>
      <c r="AB129" s="137"/>
      <c r="AC129" s="137"/>
      <c r="AD129" s="137"/>
      <c r="AE129" s="137"/>
    </row>
    <row r="130" spans="1:31" s="222" customFormat="1" ht="15.75" customHeight="1" thickBot="1" x14ac:dyDescent="0.25">
      <c r="A130" s="219"/>
      <c r="B130" s="219"/>
      <c r="C130" s="422"/>
      <c r="D130" s="423"/>
      <c r="E130" s="423"/>
      <c r="F130" s="423"/>
      <c r="G130" s="423"/>
      <c r="H130" s="423"/>
      <c r="I130" s="423"/>
      <c r="J130" s="423"/>
      <c r="K130" s="423"/>
      <c r="L130" s="423"/>
      <c r="M130" s="424"/>
      <c r="N130" s="221"/>
      <c r="O130" s="415"/>
      <c r="P130" s="21"/>
      <c r="Q130" s="21"/>
      <c r="R130" s="137"/>
      <c r="S130" s="137"/>
      <c r="T130" s="137"/>
      <c r="U130" s="137"/>
      <c r="V130" s="137"/>
      <c r="W130" s="137"/>
      <c r="X130" s="137"/>
      <c r="Y130" s="137"/>
      <c r="Z130" s="137"/>
      <c r="AA130" s="137"/>
      <c r="AB130" s="137"/>
      <c r="AC130" s="137"/>
      <c r="AD130" s="137"/>
      <c r="AE130" s="137"/>
    </row>
    <row r="131" spans="1:31" s="222" customFormat="1" ht="15.75" customHeight="1" x14ac:dyDescent="0.2">
      <c r="A131" s="219"/>
      <c r="B131" s="219"/>
      <c r="C131" s="422"/>
      <c r="D131" s="423"/>
      <c r="E131" s="423"/>
      <c r="F131" s="423"/>
      <c r="G131" s="423"/>
      <c r="H131" s="423"/>
      <c r="I131" s="423"/>
      <c r="J131" s="423"/>
      <c r="K131" s="423"/>
      <c r="L131" s="423"/>
      <c r="M131" s="424"/>
      <c r="N131" s="221"/>
      <c r="O131" s="221"/>
      <c r="P131" s="21"/>
      <c r="Q131" s="21"/>
      <c r="R131" s="137"/>
      <c r="S131" s="137"/>
      <c r="T131" s="137"/>
      <c r="U131" s="137"/>
      <c r="V131" s="137"/>
      <c r="W131" s="137"/>
      <c r="X131" s="137"/>
      <c r="Y131" s="137"/>
      <c r="Z131" s="137"/>
      <c r="AA131" s="137"/>
      <c r="AB131" s="137"/>
      <c r="AC131" s="137"/>
      <c r="AD131" s="137"/>
      <c r="AE131" s="137"/>
    </row>
    <row r="132" spans="1:31" s="222" customFormat="1" ht="15.75" customHeight="1" thickBot="1" x14ac:dyDescent="0.25">
      <c r="A132" s="219"/>
      <c r="B132" s="219"/>
      <c r="C132" s="422"/>
      <c r="D132" s="423"/>
      <c r="E132" s="423"/>
      <c r="F132" s="423"/>
      <c r="G132" s="423"/>
      <c r="H132" s="423"/>
      <c r="I132" s="423"/>
      <c r="J132" s="423"/>
      <c r="K132" s="423"/>
      <c r="L132" s="423"/>
      <c r="M132" s="424"/>
      <c r="N132" s="221"/>
      <c r="O132" s="227" t="s">
        <v>98</v>
      </c>
      <c r="P132" s="21"/>
      <c r="Q132" s="21"/>
      <c r="R132" s="137"/>
      <c r="S132" s="137"/>
      <c r="T132" s="137"/>
      <c r="U132" s="137"/>
      <c r="V132" s="137"/>
      <c r="W132" s="137"/>
      <c r="X132" s="137"/>
      <c r="Y132" s="137"/>
      <c r="Z132" s="137"/>
      <c r="AA132" s="137"/>
      <c r="AB132" s="137"/>
      <c r="AC132" s="137"/>
      <c r="AD132" s="137"/>
      <c r="AE132" s="137"/>
    </row>
    <row r="133" spans="1:31" s="222" customFormat="1" ht="15.75" customHeight="1" x14ac:dyDescent="0.2">
      <c r="A133" s="219"/>
      <c r="B133" s="219"/>
      <c r="C133" s="422"/>
      <c r="D133" s="423"/>
      <c r="E133" s="423"/>
      <c r="F133" s="423"/>
      <c r="G133" s="423"/>
      <c r="H133" s="423"/>
      <c r="I133" s="423"/>
      <c r="J133" s="423"/>
      <c r="K133" s="423"/>
      <c r="L133" s="423"/>
      <c r="M133" s="424"/>
      <c r="N133" s="221"/>
      <c r="O133" s="401" t="str">
        <f>""&amp;W115&amp;" "&amp;W145&amp;" "&amp;W150&amp;" "&amp;W174&amp;""</f>
        <v xml:space="preserve">   </v>
      </c>
      <c r="P133" s="21"/>
      <c r="Q133" s="21"/>
      <c r="R133" s="137"/>
      <c r="S133" s="137"/>
      <c r="T133" s="137"/>
      <c r="U133" s="137"/>
      <c r="V133" s="137"/>
      <c r="W133" s="137"/>
      <c r="X133" s="137"/>
      <c r="Y133" s="137"/>
      <c r="Z133" s="137"/>
      <c r="AA133" s="137"/>
      <c r="AB133" s="137"/>
      <c r="AC133" s="137"/>
      <c r="AD133" s="137"/>
      <c r="AE133" s="137"/>
    </row>
    <row r="134" spans="1:31" s="222" customFormat="1" ht="15.75" customHeight="1" x14ac:dyDescent="0.2">
      <c r="A134" s="219"/>
      <c r="B134" s="219"/>
      <c r="C134" s="422"/>
      <c r="D134" s="423"/>
      <c r="E134" s="423"/>
      <c r="F134" s="423"/>
      <c r="G134" s="423"/>
      <c r="H134" s="423"/>
      <c r="I134" s="423"/>
      <c r="J134" s="423"/>
      <c r="K134" s="423"/>
      <c r="L134" s="423"/>
      <c r="M134" s="424"/>
      <c r="N134" s="221"/>
      <c r="O134" s="402"/>
      <c r="P134" s="21"/>
      <c r="Q134" s="21"/>
      <c r="R134" s="137"/>
      <c r="S134" s="137"/>
      <c r="T134" s="137"/>
      <c r="U134" s="137"/>
      <c r="V134" s="137"/>
      <c r="W134" s="137"/>
      <c r="X134" s="137"/>
      <c r="Y134" s="137"/>
      <c r="Z134" s="137"/>
      <c r="AA134" s="137"/>
      <c r="AB134" s="137"/>
      <c r="AC134" s="137"/>
      <c r="AD134" s="137"/>
      <c r="AE134" s="137"/>
    </row>
    <row r="135" spans="1:31" s="222" customFormat="1" ht="15.75" customHeight="1" x14ac:dyDescent="0.2">
      <c r="A135" s="219"/>
      <c r="B135" s="219"/>
      <c r="C135" s="422"/>
      <c r="D135" s="423"/>
      <c r="E135" s="423"/>
      <c r="F135" s="423"/>
      <c r="G135" s="423"/>
      <c r="H135" s="423"/>
      <c r="I135" s="423"/>
      <c r="J135" s="423"/>
      <c r="K135" s="423"/>
      <c r="L135" s="423"/>
      <c r="M135" s="424"/>
      <c r="N135" s="221"/>
      <c r="O135" s="402"/>
      <c r="P135" s="21"/>
      <c r="Q135" s="21"/>
      <c r="R135" s="137"/>
      <c r="S135" s="137"/>
      <c r="T135" s="137"/>
      <c r="U135" s="137"/>
      <c r="V135" s="137"/>
      <c r="W135" s="137"/>
      <c r="X135" s="137"/>
      <c r="Y135" s="137"/>
      <c r="Z135" s="137"/>
      <c r="AA135" s="137"/>
      <c r="AB135" s="137"/>
      <c r="AC135" s="137"/>
      <c r="AD135" s="137"/>
      <c r="AE135" s="137"/>
    </row>
    <row r="136" spans="1:31" s="222" customFormat="1" ht="15.75" customHeight="1" x14ac:dyDescent="0.2">
      <c r="A136" s="219"/>
      <c r="B136" s="219"/>
      <c r="C136" s="422"/>
      <c r="D136" s="423"/>
      <c r="E136" s="423"/>
      <c r="F136" s="423"/>
      <c r="G136" s="423"/>
      <c r="H136" s="423"/>
      <c r="I136" s="423"/>
      <c r="J136" s="423"/>
      <c r="K136" s="423"/>
      <c r="L136" s="423"/>
      <c r="M136" s="424"/>
      <c r="N136" s="221"/>
      <c r="O136" s="402"/>
      <c r="P136" s="21"/>
      <c r="Q136" s="21"/>
      <c r="R136" s="137"/>
      <c r="S136" s="137"/>
      <c r="T136" s="137"/>
      <c r="U136" s="137"/>
      <c r="V136" s="137"/>
      <c r="W136" s="137"/>
      <c r="X136" s="137"/>
      <c r="Y136" s="137"/>
      <c r="Z136" s="137"/>
      <c r="AA136" s="137"/>
      <c r="AB136" s="137"/>
      <c r="AC136" s="137"/>
      <c r="AD136" s="137"/>
      <c r="AE136" s="137"/>
    </row>
    <row r="137" spans="1:31" s="222" customFormat="1" ht="15.75" customHeight="1" x14ac:dyDescent="0.2">
      <c r="A137" s="219"/>
      <c r="B137" s="219"/>
      <c r="C137" s="422"/>
      <c r="D137" s="423"/>
      <c r="E137" s="423"/>
      <c r="F137" s="423"/>
      <c r="G137" s="423"/>
      <c r="H137" s="423"/>
      <c r="I137" s="423"/>
      <c r="J137" s="423"/>
      <c r="K137" s="423"/>
      <c r="L137" s="423"/>
      <c r="M137" s="424"/>
      <c r="N137" s="221"/>
      <c r="O137" s="402"/>
      <c r="P137" s="21"/>
      <c r="Q137" s="21"/>
      <c r="R137" s="137"/>
      <c r="S137" s="137"/>
      <c r="T137" s="137"/>
      <c r="U137" s="137"/>
      <c r="V137" s="137"/>
      <c r="W137" s="137"/>
      <c r="X137" s="137"/>
      <c r="Y137" s="137"/>
      <c r="Z137" s="137"/>
      <c r="AA137" s="137"/>
      <c r="AB137" s="137"/>
      <c r="AC137" s="137"/>
      <c r="AD137" s="137"/>
      <c r="AE137" s="137"/>
    </row>
    <row r="138" spans="1:31" s="222" customFormat="1" ht="15.75" customHeight="1" x14ac:dyDescent="0.2">
      <c r="A138" s="219"/>
      <c r="B138" s="219"/>
      <c r="C138" s="422"/>
      <c r="D138" s="423"/>
      <c r="E138" s="423"/>
      <c r="F138" s="423"/>
      <c r="G138" s="423"/>
      <c r="H138" s="423"/>
      <c r="I138" s="423"/>
      <c r="J138" s="423"/>
      <c r="K138" s="423"/>
      <c r="L138" s="423"/>
      <c r="M138" s="424"/>
      <c r="N138" s="221"/>
      <c r="O138" s="402"/>
      <c r="P138" s="21"/>
      <c r="Q138" s="21"/>
      <c r="R138" s="137"/>
      <c r="S138" s="137"/>
      <c r="T138" s="137"/>
      <c r="U138" s="137"/>
      <c r="V138" s="137"/>
      <c r="W138" s="137"/>
      <c r="X138" s="137"/>
      <c r="Y138" s="137"/>
      <c r="Z138" s="137"/>
      <c r="AA138" s="137"/>
      <c r="AB138" s="137"/>
      <c r="AC138" s="137"/>
      <c r="AD138" s="137"/>
      <c r="AE138" s="137"/>
    </row>
    <row r="139" spans="1:31" s="222" customFormat="1" ht="15.75" customHeight="1" x14ac:dyDescent="0.2">
      <c r="A139" s="219"/>
      <c r="B139" s="219"/>
      <c r="C139" s="422"/>
      <c r="D139" s="423"/>
      <c r="E139" s="423"/>
      <c r="F139" s="423"/>
      <c r="G139" s="423"/>
      <c r="H139" s="423"/>
      <c r="I139" s="423"/>
      <c r="J139" s="423"/>
      <c r="K139" s="423"/>
      <c r="L139" s="423"/>
      <c r="M139" s="424"/>
      <c r="N139" s="221"/>
      <c r="O139" s="402"/>
      <c r="P139" s="21"/>
      <c r="Q139" s="21"/>
      <c r="R139" s="137"/>
      <c r="S139" s="137"/>
      <c r="T139" s="137"/>
      <c r="U139" s="137"/>
      <c r="V139" s="137"/>
      <c r="W139" s="137"/>
      <c r="X139" s="137"/>
      <c r="Y139" s="137"/>
      <c r="Z139" s="137"/>
      <c r="AA139" s="137"/>
      <c r="AB139" s="137"/>
      <c r="AC139" s="137"/>
      <c r="AD139" s="137"/>
      <c r="AE139" s="137"/>
    </row>
    <row r="140" spans="1:31" s="222" customFormat="1" ht="15.75" customHeight="1" thickBot="1" x14ac:dyDescent="0.25">
      <c r="A140" s="219"/>
      <c r="B140" s="219"/>
      <c r="C140" s="425"/>
      <c r="D140" s="426"/>
      <c r="E140" s="426"/>
      <c r="F140" s="426"/>
      <c r="G140" s="426"/>
      <c r="H140" s="426"/>
      <c r="I140" s="426"/>
      <c r="J140" s="426"/>
      <c r="K140" s="426"/>
      <c r="L140" s="426"/>
      <c r="M140" s="427"/>
      <c r="N140" s="221"/>
      <c r="O140" s="402"/>
      <c r="P140" s="21"/>
      <c r="Q140" s="21"/>
      <c r="R140" s="137"/>
      <c r="S140" s="137"/>
      <c r="T140" s="137"/>
      <c r="U140" s="137"/>
      <c r="V140" s="137"/>
      <c r="W140" s="137"/>
      <c r="X140" s="137"/>
      <c r="Y140" s="137"/>
      <c r="Z140" s="137"/>
      <c r="AA140" s="137"/>
      <c r="AB140" s="137"/>
      <c r="AC140" s="137"/>
      <c r="AD140" s="137"/>
      <c r="AE140" s="137"/>
    </row>
    <row r="141" spans="1:31" s="222" customFormat="1" ht="15.75" customHeight="1" x14ac:dyDescent="0.2">
      <c r="A141" s="219"/>
      <c r="B141" s="219"/>
      <c r="C141" s="219"/>
      <c r="D141" s="219"/>
      <c r="E141" s="219"/>
      <c r="F141" s="219"/>
      <c r="G141" s="219"/>
      <c r="H141" s="219"/>
      <c r="I141" s="219"/>
      <c r="J141" s="219"/>
      <c r="K141" s="219"/>
      <c r="L141" s="219"/>
      <c r="M141" s="219"/>
      <c r="N141" s="221"/>
      <c r="O141" s="402"/>
      <c r="P141" s="292"/>
      <c r="Q141" s="21"/>
      <c r="R141" s="137"/>
      <c r="S141" s="137"/>
      <c r="T141" s="137"/>
      <c r="U141" s="137"/>
      <c r="V141" s="137"/>
      <c r="W141" s="137"/>
      <c r="X141" s="137"/>
      <c r="Y141" s="137"/>
      <c r="Z141" s="137"/>
      <c r="AA141" s="137"/>
      <c r="AB141" s="137"/>
      <c r="AC141" s="137"/>
      <c r="AD141" s="137"/>
      <c r="AE141" s="137"/>
    </row>
    <row r="142" spans="1:31" s="222" customFormat="1" ht="15.75" customHeight="1" thickBot="1" x14ac:dyDescent="0.25">
      <c r="A142" s="219"/>
      <c r="B142" s="220" t="s">
        <v>200</v>
      </c>
      <c r="C142" s="219"/>
      <c r="D142" s="220"/>
      <c r="E142" s="219"/>
      <c r="F142" s="219"/>
      <c r="G142" s="219"/>
      <c r="H142" s="219"/>
      <c r="I142" s="219"/>
      <c r="J142" s="219"/>
      <c r="K142" s="219"/>
      <c r="L142" s="219"/>
      <c r="M142" s="219"/>
      <c r="N142" s="221"/>
      <c r="O142" s="403"/>
      <c r="P142" s="21"/>
      <c r="Q142" s="21"/>
      <c r="R142" s="137"/>
      <c r="S142" s="137"/>
      <c r="T142" s="137"/>
      <c r="U142" s="137"/>
      <c r="V142" s="137"/>
      <c r="W142" s="137"/>
      <c r="X142" s="137"/>
      <c r="Y142" s="137"/>
      <c r="Z142" s="137"/>
      <c r="AA142" s="137"/>
      <c r="AB142" s="137"/>
      <c r="AC142" s="137"/>
      <c r="AD142" s="137"/>
      <c r="AE142" s="137"/>
    </row>
    <row r="143" spans="1:31" s="222" customFormat="1" ht="15.75" customHeight="1" x14ac:dyDescent="0.2">
      <c r="A143" s="219"/>
      <c r="B143" s="220" t="s">
        <v>201</v>
      </c>
      <c r="C143" s="219"/>
      <c r="D143" s="220"/>
      <c r="E143" s="219"/>
      <c r="F143" s="219"/>
      <c r="G143" s="219"/>
      <c r="H143" s="219"/>
      <c r="I143" s="219"/>
      <c r="J143" s="219"/>
      <c r="K143" s="219"/>
      <c r="L143" s="219"/>
      <c r="M143" s="219"/>
      <c r="N143" s="221"/>
      <c r="O143" s="251"/>
      <c r="P143" s="21"/>
      <c r="Q143" s="21"/>
      <c r="R143" s="137"/>
      <c r="S143" s="137"/>
      <c r="T143" s="137"/>
      <c r="U143" s="137"/>
      <c r="V143" s="137"/>
      <c r="W143" s="137"/>
      <c r="X143" s="137"/>
      <c r="Y143" s="137"/>
      <c r="Z143" s="137"/>
      <c r="AA143" s="137"/>
      <c r="AB143" s="137"/>
      <c r="AC143" s="137"/>
      <c r="AD143" s="137"/>
      <c r="AE143" s="137"/>
    </row>
    <row r="144" spans="1:31" s="222" customFormat="1" ht="8.1" customHeight="1" thickBot="1" x14ac:dyDescent="0.25">
      <c r="A144" s="219"/>
      <c r="B144" s="219"/>
      <c r="C144" s="219"/>
      <c r="D144" s="219"/>
      <c r="E144" s="219"/>
      <c r="F144" s="219"/>
      <c r="G144" s="219"/>
      <c r="H144" s="219"/>
      <c r="I144" s="219"/>
      <c r="J144" s="219"/>
      <c r="K144" s="219"/>
      <c r="L144" s="219"/>
      <c r="M144" s="219"/>
      <c r="N144" s="221"/>
      <c r="O144" s="251"/>
      <c r="P144" s="21"/>
      <c r="Q144" s="21"/>
      <c r="R144" s="137"/>
      <c r="S144" s="137"/>
      <c r="T144" s="137"/>
      <c r="U144" s="137"/>
      <c r="V144" s="137"/>
      <c r="W144" s="137"/>
      <c r="X144" s="137"/>
      <c r="Y144" s="137"/>
      <c r="Z144" s="137"/>
      <c r="AA144" s="137"/>
      <c r="AB144" s="137"/>
      <c r="AC144" s="137"/>
      <c r="AD144" s="137"/>
      <c r="AE144" s="137"/>
    </row>
    <row r="145" spans="1:31" s="222" customFormat="1" ht="15.75" customHeight="1" thickBot="1" x14ac:dyDescent="0.25">
      <c r="A145" s="219"/>
      <c r="B145" s="228"/>
      <c r="C145" s="226"/>
      <c r="D145" s="220" t="s">
        <v>202</v>
      </c>
      <c r="E145" s="219"/>
      <c r="F145" s="219"/>
      <c r="G145" s="219"/>
      <c r="H145" s="219"/>
      <c r="I145" s="219"/>
      <c r="J145" s="219"/>
      <c r="K145" s="219"/>
      <c r="L145" s="219"/>
      <c r="M145" s="219"/>
      <c r="N145" s="137"/>
      <c r="O145" s="251"/>
      <c r="P145" s="292">
        <f>IF(C145="☑",300/3,IF(C145="☒", 0, 0))</f>
        <v>0</v>
      </c>
      <c r="Q145" s="21"/>
      <c r="R145" s="137"/>
      <c r="S145" s="137" t="s">
        <v>85</v>
      </c>
      <c r="T145" s="137" t="s">
        <v>83</v>
      </c>
      <c r="U145" s="137" t="s">
        <v>86</v>
      </c>
      <c r="V145" s="137"/>
      <c r="W145" s="137" t="str">
        <f>IF(OR((C145="☒"),(C147="☒")),"พัฒนากระบวนการวิเคราะห์และคาดการณ์ผลการดำเนินงานขององค์การเพื่อประกอบการตัดสินใจ","")</f>
        <v/>
      </c>
      <c r="X145" s="137"/>
      <c r="Y145" s="137"/>
      <c r="Z145" s="137"/>
      <c r="AA145" s="137"/>
      <c r="AB145" s="137"/>
      <c r="AC145" s="137"/>
      <c r="AD145" s="137"/>
      <c r="AE145" s="137"/>
    </row>
    <row r="146" spans="1:31" s="222" customFormat="1" ht="8.1" customHeight="1" thickBot="1" x14ac:dyDescent="0.25">
      <c r="A146" s="219"/>
      <c r="B146" s="219"/>
      <c r="C146" s="219"/>
      <c r="D146" s="219"/>
      <c r="E146" s="219"/>
      <c r="F146" s="219"/>
      <c r="G146" s="219"/>
      <c r="H146" s="219"/>
      <c r="I146" s="219"/>
      <c r="J146" s="219"/>
      <c r="K146" s="219"/>
      <c r="L146" s="219"/>
      <c r="M146" s="219"/>
      <c r="N146" s="137"/>
      <c r="O146" s="251"/>
      <c r="P146" s="21"/>
      <c r="Q146" s="21"/>
      <c r="R146" s="137"/>
      <c r="S146" s="137"/>
      <c r="T146" s="137"/>
      <c r="U146" s="137"/>
      <c r="V146" s="137"/>
      <c r="W146" s="137"/>
      <c r="X146" s="137"/>
      <c r="Y146" s="137"/>
      <c r="Z146" s="137"/>
      <c r="AA146" s="137"/>
      <c r="AB146" s="137"/>
      <c r="AC146" s="137"/>
      <c r="AD146" s="137"/>
      <c r="AE146" s="137"/>
    </row>
    <row r="147" spans="1:31" s="222" customFormat="1" ht="15.75" customHeight="1" thickBot="1" x14ac:dyDescent="0.25">
      <c r="A147" s="231"/>
      <c r="B147" s="228"/>
      <c r="C147" s="226"/>
      <c r="D147" s="220" t="s">
        <v>203</v>
      </c>
      <c r="E147" s="219"/>
      <c r="F147" s="219"/>
      <c r="G147" s="219"/>
      <c r="H147" s="219"/>
      <c r="I147" s="219"/>
      <c r="J147" s="219"/>
      <c r="K147" s="219"/>
      <c r="L147" s="219"/>
      <c r="M147" s="219"/>
      <c r="N147" s="221"/>
      <c r="O147" s="251"/>
      <c r="P147" s="292">
        <f>IF(C147="☑",100/3,IF(C147="☒", 0, 0))</f>
        <v>0</v>
      </c>
      <c r="Q147" s="21"/>
      <c r="R147" s="137"/>
      <c r="S147" s="137" t="s">
        <v>90</v>
      </c>
      <c r="T147" s="137" t="s">
        <v>83</v>
      </c>
      <c r="U147" s="137" t="s">
        <v>86</v>
      </c>
      <c r="V147" s="137"/>
      <c r="W147" s="137"/>
      <c r="X147" s="137"/>
      <c r="Y147" s="137"/>
      <c r="Z147" s="137"/>
      <c r="AA147" s="137"/>
      <c r="AB147" s="137"/>
      <c r="AC147" s="137"/>
      <c r="AD147" s="137"/>
      <c r="AE147" s="137"/>
    </row>
    <row r="148" spans="1:31" s="222" customFormat="1" ht="15.75" customHeight="1" x14ac:dyDescent="0.2">
      <c r="A148" s="219"/>
      <c r="B148" s="219"/>
      <c r="C148" s="219"/>
      <c r="D148" s="220" t="s">
        <v>204</v>
      </c>
      <c r="E148" s="219"/>
      <c r="F148" s="219"/>
      <c r="G148" s="219"/>
      <c r="H148" s="219"/>
      <c r="I148" s="219"/>
      <c r="J148" s="219"/>
      <c r="K148" s="219"/>
      <c r="L148" s="219"/>
      <c r="M148" s="219"/>
      <c r="N148" s="221"/>
      <c r="O148" s="251"/>
      <c r="P148" s="292"/>
      <c r="Q148" s="21"/>
      <c r="R148" s="137"/>
      <c r="S148" s="137"/>
      <c r="T148" s="137"/>
      <c r="U148" s="137"/>
      <c r="V148" s="137"/>
      <c r="W148" s="137"/>
      <c r="X148" s="137"/>
      <c r="Y148" s="137"/>
      <c r="Z148" s="137"/>
      <c r="AA148" s="137"/>
      <c r="AB148" s="137"/>
      <c r="AC148" s="137"/>
      <c r="AD148" s="137"/>
      <c r="AE148" s="137"/>
    </row>
    <row r="149" spans="1:31" s="222" customFormat="1" ht="8.1" customHeight="1" thickBot="1" x14ac:dyDescent="0.25">
      <c r="A149" s="219"/>
      <c r="B149" s="219"/>
      <c r="C149" s="219"/>
      <c r="D149" s="219"/>
      <c r="E149" s="219"/>
      <c r="F149" s="219"/>
      <c r="G149" s="219"/>
      <c r="H149" s="219"/>
      <c r="I149" s="219"/>
      <c r="J149" s="219"/>
      <c r="K149" s="219"/>
      <c r="L149" s="219"/>
      <c r="M149" s="219"/>
      <c r="N149" s="221"/>
      <c r="O149" s="249"/>
      <c r="P149" s="21"/>
      <c r="Q149" s="21"/>
      <c r="R149" s="137"/>
      <c r="S149" s="137"/>
      <c r="T149" s="137"/>
      <c r="U149" s="137"/>
      <c r="V149" s="137"/>
      <c r="W149" s="137"/>
      <c r="X149" s="137"/>
      <c r="Y149" s="137"/>
      <c r="Z149" s="137"/>
      <c r="AA149" s="137"/>
      <c r="AB149" s="137"/>
      <c r="AC149" s="137"/>
      <c r="AD149" s="137"/>
      <c r="AE149" s="137"/>
    </row>
    <row r="150" spans="1:31" s="222" customFormat="1" ht="15.75" customHeight="1" thickBot="1" x14ac:dyDescent="0.25">
      <c r="A150" s="231"/>
      <c r="B150" s="228"/>
      <c r="C150" s="226"/>
      <c r="D150" s="220" t="s">
        <v>205</v>
      </c>
      <c r="E150" s="219"/>
      <c r="F150" s="219"/>
      <c r="G150" s="219"/>
      <c r="H150" s="219"/>
      <c r="I150" s="219"/>
      <c r="J150" s="219"/>
      <c r="K150" s="219"/>
      <c r="L150" s="219"/>
      <c r="M150" s="219"/>
      <c r="N150" s="221"/>
      <c r="O150" s="249"/>
      <c r="P150" s="292">
        <f>IF(C150="☑",100,IF(C150="☒", 0, 0))</f>
        <v>0</v>
      </c>
      <c r="Q150" s="21"/>
      <c r="R150" s="137"/>
      <c r="S150" s="137" t="s">
        <v>96</v>
      </c>
      <c r="T150" s="137" t="s">
        <v>83</v>
      </c>
      <c r="U150" s="137" t="s">
        <v>86</v>
      </c>
      <c r="V150" s="137"/>
      <c r="W150" s="137" t="str">
        <f>IF(OR((C150="☒")),"พัฒนากระบวนการวิเคราะห์ผลสัมฤทธิ์และผลกระทบจากการขับเคลื่อนยุทธศาสตร์ขององค์การ","")</f>
        <v/>
      </c>
      <c r="X150" s="137"/>
      <c r="Y150" s="137"/>
      <c r="Z150" s="137"/>
      <c r="AA150" s="137"/>
      <c r="AB150" s="137"/>
      <c r="AC150" s="137"/>
      <c r="AD150" s="137"/>
      <c r="AE150" s="137"/>
    </row>
    <row r="151" spans="1:31" s="222" customFormat="1" ht="15.75" customHeight="1" x14ac:dyDescent="0.2">
      <c r="A151" s="219"/>
      <c r="B151" s="219"/>
      <c r="C151" s="219"/>
      <c r="D151" s="220" t="s">
        <v>206</v>
      </c>
      <c r="E151" s="219"/>
      <c r="F151" s="219"/>
      <c r="G151" s="219"/>
      <c r="H151" s="219"/>
      <c r="I151" s="219"/>
      <c r="J151" s="219"/>
      <c r="K151" s="219"/>
      <c r="L151" s="219"/>
      <c r="M151" s="219"/>
      <c r="N151" s="221"/>
      <c r="O151" s="248"/>
      <c r="P151" s="292"/>
      <c r="Q151" s="21"/>
      <c r="R151" s="137"/>
      <c r="S151" s="137"/>
      <c r="T151" s="137"/>
      <c r="U151" s="137"/>
      <c r="V151" s="137"/>
      <c r="W151" s="137"/>
      <c r="X151" s="137"/>
      <c r="Y151" s="137"/>
      <c r="Z151" s="137"/>
      <c r="AA151" s="137"/>
      <c r="AB151" s="137"/>
      <c r="AC151" s="137"/>
      <c r="AD151" s="137"/>
      <c r="AE151" s="137"/>
    </row>
    <row r="152" spans="1:31" s="222" customFormat="1" ht="15.75" customHeight="1" x14ac:dyDescent="0.2">
      <c r="A152" s="219"/>
      <c r="B152" s="219"/>
      <c r="C152" s="219"/>
      <c r="D152" s="220"/>
      <c r="E152" s="219"/>
      <c r="F152" s="219"/>
      <c r="G152" s="219"/>
      <c r="H152" s="219"/>
      <c r="I152" s="219"/>
      <c r="J152" s="219"/>
      <c r="K152" s="219"/>
      <c r="L152" s="219"/>
      <c r="M152" s="219"/>
      <c r="N152" s="221"/>
      <c r="O152" s="248"/>
      <c r="P152" s="292"/>
      <c r="Q152" s="21"/>
      <c r="R152" s="137"/>
      <c r="S152" s="137"/>
      <c r="T152" s="137"/>
      <c r="U152" s="137"/>
      <c r="V152" s="137"/>
      <c r="W152" s="137"/>
      <c r="X152" s="137"/>
      <c r="Y152" s="137"/>
      <c r="Z152" s="137"/>
      <c r="AA152" s="137"/>
      <c r="AB152" s="137"/>
      <c r="AC152" s="137"/>
      <c r="AD152" s="137"/>
      <c r="AE152" s="137"/>
    </row>
    <row r="153" spans="1:31" s="222" customFormat="1" ht="15.75" customHeight="1" thickBot="1" x14ac:dyDescent="0.25">
      <c r="A153" s="219"/>
      <c r="B153" s="219"/>
      <c r="C153" s="229" t="s">
        <v>99</v>
      </c>
      <c r="D153" s="219"/>
      <c r="E153" s="219"/>
      <c r="F153" s="219"/>
      <c r="G153" s="219"/>
      <c r="H153" s="219"/>
      <c r="I153" s="219"/>
      <c r="J153" s="219"/>
      <c r="K153" s="219"/>
      <c r="L153" s="219"/>
      <c r="M153" s="219"/>
      <c r="N153" s="221"/>
      <c r="O153" s="250"/>
      <c r="P153" s="292"/>
      <c r="Q153" s="21"/>
      <c r="R153" s="137"/>
      <c r="S153" s="137"/>
      <c r="T153" s="137"/>
      <c r="U153" s="137"/>
      <c r="V153" s="137"/>
      <c r="W153" s="137"/>
      <c r="X153" s="137"/>
      <c r="Y153" s="137"/>
      <c r="Z153" s="137"/>
      <c r="AA153" s="137"/>
      <c r="AB153" s="137"/>
      <c r="AC153" s="137"/>
      <c r="AD153" s="137"/>
      <c r="AE153" s="137"/>
    </row>
    <row r="154" spans="1:31" s="222" customFormat="1" ht="15.75" customHeight="1" x14ac:dyDescent="0.2">
      <c r="A154" s="219"/>
      <c r="B154" s="219"/>
      <c r="C154" s="419"/>
      <c r="D154" s="420"/>
      <c r="E154" s="420"/>
      <c r="F154" s="420"/>
      <c r="G154" s="420"/>
      <c r="H154" s="420"/>
      <c r="I154" s="420"/>
      <c r="J154" s="420"/>
      <c r="K154" s="420"/>
      <c r="L154" s="420"/>
      <c r="M154" s="421"/>
      <c r="N154" s="221"/>
      <c r="O154" s="250"/>
      <c r="P154" s="21"/>
      <c r="Q154" s="21"/>
      <c r="R154" s="137"/>
      <c r="S154" s="137"/>
      <c r="T154" s="137"/>
      <c r="U154" s="169"/>
      <c r="V154" s="169"/>
      <c r="W154" s="169"/>
      <c r="X154" s="137"/>
      <c r="Y154" s="137"/>
      <c r="Z154" s="137"/>
      <c r="AA154" s="137"/>
      <c r="AB154" s="137"/>
      <c r="AC154" s="137"/>
      <c r="AD154" s="137"/>
      <c r="AE154" s="137"/>
    </row>
    <row r="155" spans="1:31" s="222" customFormat="1" ht="15.75" customHeight="1" x14ac:dyDescent="0.2">
      <c r="A155" s="219"/>
      <c r="B155" s="219"/>
      <c r="C155" s="422"/>
      <c r="D155" s="423"/>
      <c r="E155" s="423"/>
      <c r="F155" s="423"/>
      <c r="G155" s="423"/>
      <c r="H155" s="423"/>
      <c r="I155" s="423"/>
      <c r="J155" s="423"/>
      <c r="K155" s="423"/>
      <c r="L155" s="423"/>
      <c r="M155" s="424"/>
      <c r="N155" s="221"/>
      <c r="O155" s="21"/>
      <c r="P155" s="21"/>
      <c r="Q155" s="21"/>
      <c r="R155" s="137"/>
      <c r="S155" s="137"/>
      <c r="T155" s="137"/>
      <c r="U155" s="137"/>
      <c r="V155" s="137"/>
      <c r="W155" s="137"/>
      <c r="X155" s="137"/>
      <c r="Y155" s="137"/>
      <c r="Z155" s="137"/>
      <c r="AA155" s="137"/>
      <c r="AB155" s="137"/>
      <c r="AC155" s="137"/>
      <c r="AD155" s="137"/>
      <c r="AE155" s="137"/>
    </row>
    <row r="156" spans="1:31" s="222" customFormat="1" ht="15.75" customHeight="1" x14ac:dyDescent="0.2">
      <c r="A156" s="219"/>
      <c r="B156" s="219"/>
      <c r="C156" s="422"/>
      <c r="D156" s="423"/>
      <c r="E156" s="423"/>
      <c r="F156" s="423"/>
      <c r="G156" s="423"/>
      <c r="H156" s="423"/>
      <c r="I156" s="423"/>
      <c r="J156" s="423"/>
      <c r="K156" s="423"/>
      <c r="L156" s="423"/>
      <c r="M156" s="424"/>
      <c r="N156" s="221"/>
      <c r="O156" s="21"/>
      <c r="P156" s="221"/>
      <c r="Q156" s="221"/>
      <c r="R156" s="137"/>
      <c r="S156" s="137"/>
      <c r="T156" s="137"/>
      <c r="U156" s="137"/>
      <c r="V156" s="137"/>
      <c r="W156" s="137"/>
      <c r="X156" s="137"/>
      <c r="Y156" s="137"/>
      <c r="Z156" s="137"/>
      <c r="AA156" s="137"/>
      <c r="AB156" s="137"/>
      <c r="AC156" s="137"/>
      <c r="AD156" s="137"/>
      <c r="AE156" s="137"/>
    </row>
    <row r="157" spans="1:31" s="222" customFormat="1" ht="15.75" customHeight="1" x14ac:dyDescent="0.2">
      <c r="A157" s="219"/>
      <c r="B157" s="219"/>
      <c r="C157" s="422"/>
      <c r="D157" s="423"/>
      <c r="E157" s="423"/>
      <c r="F157" s="423"/>
      <c r="G157" s="423"/>
      <c r="H157" s="423"/>
      <c r="I157" s="423"/>
      <c r="J157" s="423"/>
      <c r="K157" s="423"/>
      <c r="L157" s="423"/>
      <c r="M157" s="424"/>
      <c r="N157" s="221"/>
      <c r="O157" s="21"/>
      <c r="P157" s="221"/>
      <c r="Q157" s="221"/>
      <c r="R157" s="137"/>
      <c r="S157" s="137"/>
      <c r="T157" s="137"/>
      <c r="U157" s="137"/>
      <c r="V157" s="137"/>
      <c r="W157" s="137"/>
      <c r="X157" s="137"/>
      <c r="Y157" s="137"/>
      <c r="Z157" s="137"/>
      <c r="AA157" s="137"/>
      <c r="AB157" s="137"/>
      <c r="AC157" s="137"/>
      <c r="AD157" s="137"/>
      <c r="AE157" s="137"/>
    </row>
    <row r="158" spans="1:31" s="222" customFormat="1" ht="15.75" customHeight="1" x14ac:dyDescent="0.2">
      <c r="A158" s="219"/>
      <c r="B158" s="219"/>
      <c r="C158" s="422"/>
      <c r="D158" s="423"/>
      <c r="E158" s="423"/>
      <c r="F158" s="423"/>
      <c r="G158" s="423"/>
      <c r="H158" s="423"/>
      <c r="I158" s="423"/>
      <c r="J158" s="423"/>
      <c r="K158" s="423"/>
      <c r="L158" s="423"/>
      <c r="M158" s="424"/>
      <c r="N158" s="221"/>
      <c r="O158" s="21"/>
      <c r="P158" s="221"/>
      <c r="Q158" s="221"/>
      <c r="R158" s="137"/>
      <c r="S158" s="137"/>
      <c r="T158" s="137"/>
      <c r="U158" s="137"/>
      <c r="V158" s="137"/>
      <c r="W158" s="137"/>
      <c r="X158" s="137"/>
      <c r="Y158" s="137"/>
      <c r="Z158" s="137"/>
      <c r="AA158" s="137"/>
      <c r="AB158" s="137"/>
      <c r="AC158" s="137"/>
      <c r="AD158" s="137"/>
      <c r="AE158" s="137"/>
    </row>
    <row r="159" spans="1:31" s="222" customFormat="1" ht="15.75" customHeight="1" x14ac:dyDescent="0.2">
      <c r="A159" s="219"/>
      <c r="B159" s="219"/>
      <c r="C159" s="422"/>
      <c r="D159" s="423"/>
      <c r="E159" s="423"/>
      <c r="F159" s="423"/>
      <c r="G159" s="423"/>
      <c r="H159" s="423"/>
      <c r="I159" s="423"/>
      <c r="J159" s="423"/>
      <c r="K159" s="423"/>
      <c r="L159" s="423"/>
      <c r="M159" s="424"/>
      <c r="N159" s="221"/>
      <c r="O159" s="21"/>
      <c r="P159" s="221"/>
      <c r="Q159" s="221"/>
      <c r="R159" s="137"/>
      <c r="S159" s="137"/>
      <c r="T159" s="137"/>
      <c r="U159" s="137"/>
      <c r="V159" s="137"/>
      <c r="W159" s="137"/>
      <c r="X159" s="137"/>
      <c r="Y159" s="137"/>
      <c r="Z159" s="137"/>
      <c r="AA159" s="137"/>
      <c r="AB159" s="137"/>
      <c r="AC159" s="137"/>
      <c r="AD159" s="137"/>
      <c r="AE159" s="137"/>
    </row>
    <row r="160" spans="1:31" s="222" customFormat="1" ht="15.75" customHeight="1" x14ac:dyDescent="0.2">
      <c r="A160" s="219"/>
      <c r="B160" s="219"/>
      <c r="C160" s="422"/>
      <c r="D160" s="423"/>
      <c r="E160" s="423"/>
      <c r="F160" s="423"/>
      <c r="G160" s="423"/>
      <c r="H160" s="423"/>
      <c r="I160" s="423"/>
      <c r="J160" s="423"/>
      <c r="K160" s="423"/>
      <c r="L160" s="423"/>
      <c r="M160" s="424"/>
      <c r="N160" s="221"/>
      <c r="O160" s="21"/>
      <c r="P160" s="221"/>
      <c r="Q160" s="221"/>
      <c r="R160" s="137"/>
      <c r="S160" s="137"/>
      <c r="T160" s="137"/>
      <c r="U160" s="137"/>
      <c r="V160" s="137"/>
      <c r="W160" s="137"/>
      <c r="X160" s="137"/>
      <c r="Y160" s="137"/>
      <c r="Z160" s="137"/>
      <c r="AA160" s="137"/>
      <c r="AB160" s="137"/>
      <c r="AC160" s="137"/>
      <c r="AD160" s="137"/>
      <c r="AE160" s="137"/>
    </row>
    <row r="161" spans="1:31" s="222" customFormat="1" ht="15.75" customHeight="1" x14ac:dyDescent="0.2">
      <c r="A161" s="219"/>
      <c r="B161" s="219"/>
      <c r="C161" s="422"/>
      <c r="D161" s="423"/>
      <c r="E161" s="423"/>
      <c r="F161" s="423"/>
      <c r="G161" s="423"/>
      <c r="H161" s="423"/>
      <c r="I161" s="423"/>
      <c r="J161" s="423"/>
      <c r="K161" s="423"/>
      <c r="L161" s="423"/>
      <c r="M161" s="424"/>
      <c r="N161" s="221"/>
      <c r="O161" s="21"/>
      <c r="P161" s="221"/>
      <c r="Q161" s="221"/>
      <c r="R161" s="137"/>
      <c r="S161" s="137"/>
      <c r="T161" s="137"/>
      <c r="U161" s="137"/>
      <c r="V161" s="137"/>
      <c r="W161" s="137"/>
      <c r="X161" s="137"/>
      <c r="Y161" s="137"/>
      <c r="Z161" s="137"/>
      <c r="AA161" s="137"/>
      <c r="AB161" s="137"/>
      <c r="AC161" s="137"/>
      <c r="AD161" s="137"/>
      <c r="AE161" s="137"/>
    </row>
    <row r="162" spans="1:31" s="222" customFormat="1" ht="15.75" customHeight="1" x14ac:dyDescent="0.2">
      <c r="A162" s="219"/>
      <c r="B162" s="219"/>
      <c r="C162" s="422"/>
      <c r="D162" s="423"/>
      <c r="E162" s="423"/>
      <c r="F162" s="423"/>
      <c r="G162" s="423"/>
      <c r="H162" s="423"/>
      <c r="I162" s="423"/>
      <c r="J162" s="423"/>
      <c r="K162" s="423"/>
      <c r="L162" s="423"/>
      <c r="M162" s="424"/>
      <c r="N162" s="221"/>
      <c r="O162" s="21"/>
      <c r="P162" s="221"/>
      <c r="Q162" s="221"/>
      <c r="R162" s="137"/>
      <c r="S162" s="137"/>
      <c r="T162" s="137"/>
      <c r="U162" s="137"/>
      <c r="V162" s="137"/>
      <c r="W162" s="137"/>
      <c r="X162" s="137"/>
      <c r="Y162" s="137"/>
      <c r="Z162" s="137"/>
      <c r="AA162" s="137"/>
      <c r="AB162" s="137"/>
      <c r="AC162" s="137"/>
      <c r="AD162" s="137"/>
      <c r="AE162" s="137"/>
    </row>
    <row r="163" spans="1:31" s="222" customFormat="1" ht="15.75" customHeight="1" x14ac:dyDescent="0.2">
      <c r="A163" s="219"/>
      <c r="B163" s="219"/>
      <c r="C163" s="422"/>
      <c r="D163" s="423"/>
      <c r="E163" s="423"/>
      <c r="F163" s="423"/>
      <c r="G163" s="423"/>
      <c r="H163" s="423"/>
      <c r="I163" s="423"/>
      <c r="J163" s="423"/>
      <c r="K163" s="423"/>
      <c r="L163" s="423"/>
      <c r="M163" s="424"/>
      <c r="N163" s="221"/>
      <c r="O163" s="21"/>
      <c r="P163" s="221"/>
      <c r="Q163" s="221"/>
      <c r="R163" s="137"/>
      <c r="S163" s="137"/>
      <c r="T163" s="137"/>
      <c r="U163" s="137"/>
      <c r="V163" s="137"/>
      <c r="W163" s="137"/>
      <c r="X163" s="137"/>
      <c r="Y163" s="137"/>
      <c r="Z163" s="137"/>
      <c r="AA163" s="137"/>
      <c r="AB163" s="137"/>
      <c r="AC163" s="137"/>
      <c r="AD163" s="137"/>
      <c r="AE163" s="137"/>
    </row>
    <row r="164" spans="1:31" s="222" customFormat="1" ht="15.75" customHeight="1" x14ac:dyDescent="0.2">
      <c r="A164" s="219"/>
      <c r="B164" s="219"/>
      <c r="C164" s="422"/>
      <c r="D164" s="423"/>
      <c r="E164" s="423"/>
      <c r="F164" s="423"/>
      <c r="G164" s="423"/>
      <c r="H164" s="423"/>
      <c r="I164" s="423"/>
      <c r="J164" s="423"/>
      <c r="K164" s="423"/>
      <c r="L164" s="423"/>
      <c r="M164" s="424"/>
      <c r="N164" s="221"/>
      <c r="O164" s="21"/>
      <c r="P164" s="221"/>
      <c r="Q164" s="221"/>
      <c r="R164" s="137"/>
      <c r="S164" s="137"/>
      <c r="T164" s="137"/>
      <c r="U164" s="137"/>
      <c r="V164" s="137"/>
      <c r="W164" s="137"/>
      <c r="X164" s="137"/>
      <c r="Y164" s="137"/>
      <c r="Z164" s="137"/>
      <c r="AA164" s="137"/>
      <c r="AB164" s="137"/>
      <c r="AC164" s="137"/>
      <c r="AD164" s="137"/>
      <c r="AE164" s="137"/>
    </row>
    <row r="165" spans="1:31" s="222" customFormat="1" ht="15.75" customHeight="1" x14ac:dyDescent="0.2">
      <c r="A165" s="219"/>
      <c r="B165" s="219"/>
      <c r="C165" s="422"/>
      <c r="D165" s="423"/>
      <c r="E165" s="423"/>
      <c r="F165" s="423"/>
      <c r="G165" s="423"/>
      <c r="H165" s="423"/>
      <c r="I165" s="423"/>
      <c r="J165" s="423"/>
      <c r="K165" s="423"/>
      <c r="L165" s="423"/>
      <c r="M165" s="424"/>
      <c r="N165" s="221"/>
      <c r="O165" s="21"/>
      <c r="P165" s="221"/>
      <c r="Q165" s="221"/>
      <c r="R165" s="137"/>
      <c r="S165" s="137"/>
      <c r="T165" s="137"/>
      <c r="U165" s="137"/>
      <c r="V165" s="137"/>
      <c r="W165" s="137"/>
      <c r="X165" s="137"/>
      <c r="Y165" s="137"/>
      <c r="Z165" s="137"/>
      <c r="AA165" s="137"/>
      <c r="AB165" s="137"/>
      <c r="AC165" s="137"/>
      <c r="AD165" s="137"/>
      <c r="AE165" s="137"/>
    </row>
    <row r="166" spans="1:31" s="222" customFormat="1" ht="15.75" customHeight="1" x14ac:dyDescent="0.2">
      <c r="A166" s="219"/>
      <c r="B166" s="219"/>
      <c r="C166" s="422"/>
      <c r="D166" s="423"/>
      <c r="E166" s="423"/>
      <c r="F166" s="423"/>
      <c r="G166" s="423"/>
      <c r="H166" s="423"/>
      <c r="I166" s="423"/>
      <c r="J166" s="423"/>
      <c r="K166" s="423"/>
      <c r="L166" s="423"/>
      <c r="M166" s="424"/>
      <c r="N166" s="221"/>
      <c r="O166" s="21"/>
      <c r="P166" s="221"/>
      <c r="Q166" s="221"/>
      <c r="R166" s="137"/>
      <c r="S166" s="137"/>
      <c r="T166" s="137"/>
      <c r="U166" s="137"/>
      <c r="V166" s="137"/>
      <c r="W166" s="137"/>
      <c r="X166" s="137"/>
      <c r="Y166" s="137"/>
      <c r="Z166" s="137"/>
      <c r="AA166" s="137"/>
      <c r="AB166" s="137"/>
      <c r="AC166" s="137"/>
      <c r="AD166" s="137"/>
      <c r="AE166" s="137"/>
    </row>
    <row r="167" spans="1:31" s="222" customFormat="1" ht="15.75" customHeight="1" x14ac:dyDescent="0.2">
      <c r="A167" s="219"/>
      <c r="B167" s="219"/>
      <c r="C167" s="422"/>
      <c r="D167" s="423"/>
      <c r="E167" s="423"/>
      <c r="F167" s="423"/>
      <c r="G167" s="423"/>
      <c r="H167" s="423"/>
      <c r="I167" s="423"/>
      <c r="J167" s="423"/>
      <c r="K167" s="423"/>
      <c r="L167" s="423"/>
      <c r="M167" s="424"/>
      <c r="N167" s="221"/>
      <c r="O167" s="21"/>
      <c r="P167" s="221"/>
      <c r="Q167" s="221"/>
      <c r="R167" s="137"/>
      <c r="S167" s="137"/>
      <c r="T167" s="137"/>
      <c r="U167" s="137"/>
      <c r="V167" s="137"/>
      <c r="W167" s="137"/>
      <c r="X167" s="137"/>
      <c r="Y167" s="137"/>
      <c r="Z167" s="137"/>
      <c r="AA167" s="137"/>
      <c r="AB167" s="137"/>
      <c r="AC167" s="137"/>
      <c r="AD167" s="137"/>
      <c r="AE167" s="137"/>
    </row>
    <row r="168" spans="1:31" s="222" customFormat="1" ht="15.75" customHeight="1" x14ac:dyDescent="0.2">
      <c r="A168" s="219"/>
      <c r="B168" s="219"/>
      <c r="C168" s="422"/>
      <c r="D168" s="423"/>
      <c r="E168" s="423"/>
      <c r="F168" s="423"/>
      <c r="G168" s="423"/>
      <c r="H168" s="423"/>
      <c r="I168" s="423"/>
      <c r="J168" s="423"/>
      <c r="K168" s="423"/>
      <c r="L168" s="423"/>
      <c r="M168" s="424"/>
      <c r="N168" s="221"/>
      <c r="O168" s="21"/>
      <c r="P168" s="221"/>
      <c r="Q168" s="221"/>
      <c r="R168" s="137"/>
      <c r="S168" s="137"/>
      <c r="T168" s="137"/>
      <c r="U168" s="137"/>
      <c r="V168" s="137"/>
      <c r="W168" s="137"/>
      <c r="X168" s="137"/>
      <c r="Y168" s="137"/>
      <c r="Z168" s="137"/>
      <c r="AA168" s="137"/>
      <c r="AB168" s="137"/>
      <c r="AC168" s="137"/>
      <c r="AD168" s="137"/>
      <c r="AE168" s="137"/>
    </row>
    <row r="169" spans="1:31" s="222" customFormat="1" ht="15.75" customHeight="1" thickBot="1" x14ac:dyDescent="0.25">
      <c r="A169" s="219"/>
      <c r="B169" s="219"/>
      <c r="C169" s="425"/>
      <c r="D169" s="426"/>
      <c r="E169" s="426"/>
      <c r="F169" s="426"/>
      <c r="G169" s="426"/>
      <c r="H169" s="426"/>
      <c r="I169" s="426"/>
      <c r="J169" s="426"/>
      <c r="K169" s="426"/>
      <c r="L169" s="426"/>
      <c r="M169" s="427"/>
      <c r="N169" s="221"/>
      <c r="O169" s="21"/>
      <c r="P169" s="221"/>
      <c r="Q169" s="221"/>
      <c r="R169" s="137"/>
      <c r="S169" s="137"/>
      <c r="T169" s="137"/>
      <c r="U169" s="137"/>
      <c r="V169" s="137"/>
      <c r="W169" s="137"/>
      <c r="X169" s="137"/>
      <c r="Y169" s="137"/>
      <c r="Z169" s="137"/>
      <c r="AA169" s="137"/>
      <c r="AB169" s="137"/>
      <c r="AC169" s="137"/>
      <c r="AD169" s="137"/>
      <c r="AE169" s="137"/>
    </row>
    <row r="170" spans="1:31" s="222" customFormat="1" ht="15.75" customHeight="1" x14ac:dyDescent="0.2">
      <c r="A170" s="219"/>
      <c r="B170" s="219"/>
      <c r="C170" s="219"/>
      <c r="D170" s="220"/>
      <c r="E170" s="219"/>
      <c r="F170" s="219"/>
      <c r="G170" s="219"/>
      <c r="H170" s="219"/>
      <c r="I170" s="219"/>
      <c r="J170" s="219"/>
      <c r="K170" s="219"/>
      <c r="L170" s="219"/>
      <c r="M170" s="219"/>
      <c r="N170" s="221"/>
      <c r="O170" s="248"/>
      <c r="P170" s="225"/>
      <c r="Q170" s="221"/>
      <c r="R170" s="137"/>
      <c r="S170" s="137"/>
      <c r="T170" s="137"/>
      <c r="U170" s="137"/>
      <c r="V170" s="137"/>
      <c r="W170" s="137"/>
      <c r="X170" s="137"/>
      <c r="Y170" s="137"/>
      <c r="Z170" s="137"/>
      <c r="AA170" s="137"/>
      <c r="AB170" s="137"/>
      <c r="AC170" s="137"/>
      <c r="AD170" s="137"/>
      <c r="AE170" s="137"/>
    </row>
    <row r="171" spans="1:31" s="222" customFormat="1" ht="15.75" customHeight="1" x14ac:dyDescent="0.2">
      <c r="A171" s="219"/>
      <c r="B171" s="220" t="s">
        <v>207</v>
      </c>
      <c r="C171" s="219"/>
      <c r="D171" s="220"/>
      <c r="E171" s="219"/>
      <c r="F171" s="219"/>
      <c r="G171" s="219"/>
      <c r="H171" s="219"/>
      <c r="I171" s="219"/>
      <c r="J171" s="219"/>
      <c r="K171" s="219"/>
      <c r="L171" s="219"/>
      <c r="M171" s="219"/>
      <c r="N171" s="221"/>
      <c r="O171" s="252" t="str">
        <f>""&amp;W115&amp;""&amp;W145&amp;""&amp;W150&amp;""&amp;W174&amp;""</f>
        <v/>
      </c>
      <c r="P171" s="221"/>
      <c r="Q171" s="221"/>
      <c r="R171" s="137"/>
      <c r="S171" s="137"/>
      <c r="T171" s="137"/>
      <c r="U171" s="137"/>
      <c r="V171" s="137"/>
      <c r="W171" s="137"/>
      <c r="X171" s="137"/>
      <c r="Y171" s="137"/>
      <c r="Z171" s="137"/>
      <c r="AA171" s="137"/>
      <c r="AB171" s="137"/>
      <c r="AC171" s="137"/>
      <c r="AD171" s="137"/>
      <c r="AE171" s="137"/>
    </row>
    <row r="172" spans="1:31" s="222" customFormat="1" ht="15.75" customHeight="1" x14ac:dyDescent="0.2">
      <c r="A172" s="219"/>
      <c r="B172" s="220" t="s">
        <v>208</v>
      </c>
      <c r="C172" s="219"/>
      <c r="D172" s="220"/>
      <c r="E172" s="219"/>
      <c r="F172" s="219"/>
      <c r="G172" s="219"/>
      <c r="H172" s="219"/>
      <c r="I172" s="219"/>
      <c r="J172" s="219"/>
      <c r="K172" s="219"/>
      <c r="L172" s="219"/>
      <c r="M172" s="219"/>
      <c r="N172" s="221"/>
      <c r="O172" s="252"/>
      <c r="P172" s="221"/>
      <c r="Q172" s="221"/>
      <c r="R172" s="137"/>
      <c r="S172" s="137"/>
      <c r="T172" s="137"/>
      <c r="U172" s="137"/>
      <c r="V172" s="137"/>
      <c r="W172" s="137"/>
      <c r="X172" s="137"/>
      <c r="Y172" s="137"/>
      <c r="Z172" s="137"/>
      <c r="AA172" s="137"/>
      <c r="AB172" s="137"/>
      <c r="AC172" s="137"/>
      <c r="AD172" s="137"/>
      <c r="AE172" s="137"/>
    </row>
    <row r="173" spans="1:31" s="222" customFormat="1" ht="8.1" customHeight="1" thickBot="1" x14ac:dyDescent="0.25">
      <c r="A173" s="219"/>
      <c r="B173" s="219"/>
      <c r="C173" s="219"/>
      <c r="D173" s="219"/>
      <c r="E173" s="219"/>
      <c r="F173" s="219"/>
      <c r="G173" s="219"/>
      <c r="H173" s="219"/>
      <c r="I173" s="219"/>
      <c r="J173" s="219"/>
      <c r="K173" s="219"/>
      <c r="L173" s="219"/>
      <c r="M173" s="219"/>
      <c r="N173" s="221"/>
      <c r="O173" s="252"/>
      <c r="P173" s="225"/>
      <c r="Q173" s="221"/>
      <c r="R173" s="137"/>
      <c r="S173" s="137"/>
      <c r="T173" s="137"/>
      <c r="U173" s="137"/>
      <c r="V173" s="137"/>
      <c r="W173" s="137"/>
      <c r="X173" s="137"/>
      <c r="Y173" s="137"/>
      <c r="Z173" s="137"/>
      <c r="AA173" s="137"/>
      <c r="AB173" s="137"/>
      <c r="AC173" s="137"/>
      <c r="AD173" s="137"/>
      <c r="AE173" s="137"/>
    </row>
    <row r="174" spans="1:31" s="222" customFormat="1" ht="15.75" customHeight="1" thickBot="1" x14ac:dyDescent="0.25">
      <c r="A174" s="219"/>
      <c r="B174" s="219"/>
      <c r="C174" s="226"/>
      <c r="D174" s="220" t="s">
        <v>209</v>
      </c>
      <c r="E174" s="219"/>
      <c r="F174" s="219"/>
      <c r="G174" s="219"/>
      <c r="H174" s="219"/>
      <c r="I174" s="219"/>
      <c r="J174" s="219"/>
      <c r="K174" s="219"/>
      <c r="L174" s="219"/>
      <c r="M174" s="219"/>
      <c r="N174" s="221"/>
      <c r="O174" s="252"/>
      <c r="P174" s="225">
        <f>IF(C174="☑",300/3,IF(C174="☒", 0, 0))</f>
        <v>0</v>
      </c>
      <c r="Q174" s="221"/>
      <c r="R174" s="137"/>
      <c r="S174" s="137" t="s">
        <v>85</v>
      </c>
      <c r="T174" s="137" t="s">
        <v>83</v>
      </c>
      <c r="U174" s="137" t="s">
        <v>86</v>
      </c>
      <c r="V174" s="137"/>
      <c r="W174" s="137" t="str">
        <f>IF(OR((C174="☒")),"พัฒนากระบวนการทบทวนและปรับปรุงแผนยุทธศาสตร์และแผนปฏิบัติการให้ตอบสนองต่อความเปลี่ยนแปลงอย่างยืดหยุ่นและรวดเร็ว","")</f>
        <v/>
      </c>
      <c r="X174" s="137"/>
      <c r="Y174" s="137"/>
      <c r="Z174" s="137"/>
      <c r="AA174" s="137"/>
      <c r="AB174" s="137"/>
      <c r="AC174" s="137"/>
      <c r="AD174" s="137"/>
      <c r="AE174" s="137"/>
    </row>
    <row r="175" spans="1:31" s="222" customFormat="1" ht="15.75" customHeight="1" x14ac:dyDescent="0.2">
      <c r="A175" s="219"/>
      <c r="B175" s="219"/>
      <c r="C175" s="219"/>
      <c r="D175" s="220" t="s">
        <v>210</v>
      </c>
      <c r="E175" s="219"/>
      <c r="F175" s="219"/>
      <c r="G175" s="219"/>
      <c r="H175" s="219"/>
      <c r="I175" s="219"/>
      <c r="J175" s="219"/>
      <c r="K175" s="219"/>
      <c r="L175" s="219"/>
      <c r="M175" s="219"/>
      <c r="N175" s="221"/>
      <c r="O175" s="252"/>
      <c r="P175" s="221"/>
      <c r="Q175" s="221"/>
      <c r="R175" s="137"/>
      <c r="S175" s="137"/>
      <c r="T175" s="137"/>
      <c r="U175" s="137"/>
      <c r="V175" s="137"/>
      <c r="W175" s="137"/>
      <c r="X175" s="137"/>
      <c r="Y175" s="137"/>
      <c r="Z175" s="137"/>
      <c r="AA175" s="137"/>
      <c r="AB175" s="137"/>
      <c r="AC175" s="137"/>
      <c r="AD175" s="137"/>
      <c r="AE175" s="137"/>
    </row>
    <row r="176" spans="1:31" s="222" customFormat="1" ht="15.75" customHeight="1" x14ac:dyDescent="0.2">
      <c r="A176" s="219"/>
      <c r="B176" s="219"/>
      <c r="C176" s="219"/>
      <c r="D176" s="219"/>
      <c r="E176" s="219"/>
      <c r="F176" s="219"/>
      <c r="G176" s="219"/>
      <c r="H176" s="219"/>
      <c r="I176" s="219"/>
      <c r="J176" s="219"/>
      <c r="K176" s="219"/>
      <c r="L176" s="219"/>
      <c r="M176" s="219"/>
      <c r="N176" s="221"/>
      <c r="O176" s="252"/>
      <c r="P176" s="221"/>
      <c r="Q176" s="221"/>
      <c r="R176" s="137"/>
      <c r="S176" s="137"/>
      <c r="T176" s="137"/>
      <c r="U176" s="137"/>
      <c r="V176" s="137"/>
      <c r="W176" s="137"/>
      <c r="X176" s="137"/>
      <c r="Y176" s="137"/>
      <c r="Z176" s="137"/>
      <c r="AA176" s="137"/>
      <c r="AB176" s="137"/>
      <c r="AC176" s="137"/>
      <c r="AD176" s="137"/>
      <c r="AE176" s="137"/>
    </row>
    <row r="177" spans="1:31" s="222" customFormat="1" ht="15.75" customHeight="1" thickBot="1" x14ac:dyDescent="0.25">
      <c r="A177" s="219"/>
      <c r="B177" s="219"/>
      <c r="C177" s="229" t="s">
        <v>99</v>
      </c>
      <c r="D177" s="219"/>
      <c r="E177" s="219"/>
      <c r="F177" s="219"/>
      <c r="G177" s="219"/>
      <c r="H177" s="219"/>
      <c r="I177" s="219"/>
      <c r="J177" s="219"/>
      <c r="K177" s="219"/>
      <c r="L177" s="219"/>
      <c r="M177" s="219"/>
      <c r="N177" s="221"/>
      <c r="O177" s="250"/>
      <c r="P177" s="225"/>
      <c r="Q177" s="221"/>
      <c r="R177" s="137"/>
      <c r="S177" s="137"/>
      <c r="T177" s="137"/>
      <c r="U177" s="137" t="s">
        <v>85</v>
      </c>
      <c r="V177" s="137" t="s">
        <v>90</v>
      </c>
      <c r="W177" s="137" t="s">
        <v>96</v>
      </c>
      <c r="X177" s="137"/>
      <c r="Y177" s="137"/>
      <c r="Z177" s="137"/>
      <c r="AA177" s="137"/>
      <c r="AB177" s="137"/>
      <c r="AC177" s="137"/>
      <c r="AD177" s="137"/>
      <c r="AE177" s="137"/>
    </row>
    <row r="178" spans="1:31" s="222" customFormat="1" ht="15.75" customHeight="1" x14ac:dyDescent="0.2">
      <c r="A178" s="219"/>
      <c r="B178" s="219"/>
      <c r="C178" s="419"/>
      <c r="D178" s="420"/>
      <c r="E178" s="420"/>
      <c r="F178" s="420"/>
      <c r="G178" s="420"/>
      <c r="H178" s="420"/>
      <c r="I178" s="420"/>
      <c r="J178" s="420"/>
      <c r="K178" s="420"/>
      <c r="L178" s="420"/>
      <c r="M178" s="421"/>
      <c r="N178" s="221"/>
      <c r="O178" s="250"/>
      <c r="P178" s="221"/>
      <c r="Q178" s="221"/>
      <c r="R178" s="137"/>
      <c r="S178" s="137"/>
      <c r="T178" s="137"/>
      <c r="U178" s="169">
        <f>SUM(P115,P145,P174)</f>
        <v>0</v>
      </c>
      <c r="V178" s="169">
        <f>SUM(P118,P121,P147)</f>
        <v>0</v>
      </c>
      <c r="W178" s="169">
        <f>SUM(P150)</f>
        <v>0</v>
      </c>
      <c r="X178" s="137"/>
      <c r="Y178" s="137"/>
      <c r="Z178" s="137"/>
      <c r="AA178" s="137"/>
      <c r="AB178" s="137"/>
      <c r="AC178" s="137"/>
      <c r="AD178" s="137"/>
      <c r="AE178" s="137"/>
    </row>
    <row r="179" spans="1:31" s="222" customFormat="1" ht="15.75" customHeight="1" x14ac:dyDescent="0.2">
      <c r="A179" s="219"/>
      <c r="B179" s="219"/>
      <c r="C179" s="422"/>
      <c r="D179" s="423"/>
      <c r="E179" s="423"/>
      <c r="F179" s="423"/>
      <c r="G179" s="423"/>
      <c r="H179" s="423"/>
      <c r="I179" s="423"/>
      <c r="J179" s="423"/>
      <c r="K179" s="423"/>
      <c r="L179" s="423"/>
      <c r="M179" s="424"/>
      <c r="N179" s="221"/>
      <c r="O179" s="21"/>
      <c r="P179" s="221"/>
      <c r="Q179" s="221"/>
      <c r="R179" s="137"/>
      <c r="S179" s="137"/>
      <c r="T179" s="137"/>
      <c r="U179" s="137" t="str">
        <f>IF(U178&lt;300, "พัฒนากระบวนการที่มีความเป็นระบบ", "")</f>
        <v>พัฒนากระบวนการที่มีความเป็นระบบ</v>
      </c>
      <c r="V179" s="137" t="str">
        <f>IF(V178&lt;100, "พัฒนาในเชิงรุกและยืดหยุ่น ยกระดับการพัฒนาด้วยเทคโนโลยี นวัตกรรม และความร่วมมือทุกภาคส่วน", "")</f>
        <v>พัฒนาในเชิงรุกและยืดหยุ่น ยกระดับการพัฒนาด้วยเทคโนโลยี นวัตกรรม และความร่วมมือทุกภาคส่วน</v>
      </c>
      <c r="W179" s="137" t="str">
        <f>IF(W178&lt;100, "พัฒนาในแนวทางต้นน้ำจรดปลายน้ำเพื่อสร้างผลกระทบสูง", "")</f>
        <v>พัฒนาในแนวทางต้นน้ำจรดปลายน้ำเพื่อสร้างผลกระทบสูง</v>
      </c>
      <c r="X179" s="137"/>
      <c r="Y179" s="137"/>
      <c r="Z179" s="137"/>
      <c r="AA179" s="137"/>
      <c r="AB179" s="137"/>
      <c r="AC179" s="137"/>
      <c r="AD179" s="137"/>
      <c r="AE179" s="137"/>
    </row>
    <row r="180" spans="1:31" s="222" customFormat="1" ht="15.75" customHeight="1" x14ac:dyDescent="0.2">
      <c r="A180" s="219"/>
      <c r="B180" s="219"/>
      <c r="C180" s="422"/>
      <c r="D180" s="423"/>
      <c r="E180" s="423"/>
      <c r="F180" s="423"/>
      <c r="G180" s="423"/>
      <c r="H180" s="423"/>
      <c r="I180" s="423"/>
      <c r="J180" s="423"/>
      <c r="K180" s="423"/>
      <c r="L180" s="423"/>
      <c r="M180" s="424"/>
      <c r="N180" s="221"/>
      <c r="O180" s="21"/>
      <c r="P180" s="221"/>
      <c r="Q180" s="221"/>
      <c r="R180" s="137"/>
      <c r="S180" s="137"/>
      <c r="T180" s="137"/>
      <c r="U180" s="137"/>
      <c r="V180" s="137"/>
      <c r="W180" s="137"/>
      <c r="X180" s="137"/>
      <c r="Y180" s="137"/>
      <c r="Z180" s="137"/>
      <c r="AA180" s="137"/>
      <c r="AB180" s="137"/>
      <c r="AC180" s="137"/>
      <c r="AD180" s="137"/>
      <c r="AE180" s="137"/>
    </row>
    <row r="181" spans="1:31" s="222" customFormat="1" ht="15.75" customHeight="1" x14ac:dyDescent="0.2">
      <c r="A181" s="219"/>
      <c r="B181" s="219"/>
      <c r="C181" s="422"/>
      <c r="D181" s="423"/>
      <c r="E181" s="423"/>
      <c r="F181" s="423"/>
      <c r="G181" s="423"/>
      <c r="H181" s="423"/>
      <c r="I181" s="423"/>
      <c r="J181" s="423"/>
      <c r="K181" s="423"/>
      <c r="L181" s="423"/>
      <c r="M181" s="424"/>
      <c r="N181" s="221"/>
      <c r="O181" s="221"/>
      <c r="P181" s="221"/>
      <c r="Q181" s="221"/>
      <c r="R181" s="137"/>
      <c r="S181" s="137"/>
      <c r="T181" s="137"/>
      <c r="U181" s="137"/>
      <c r="V181" s="137"/>
      <c r="W181" s="137"/>
      <c r="X181" s="137"/>
      <c r="Y181" s="137"/>
      <c r="Z181" s="137"/>
      <c r="AA181" s="137"/>
      <c r="AB181" s="137"/>
      <c r="AC181" s="137"/>
      <c r="AD181" s="137"/>
      <c r="AE181" s="137"/>
    </row>
    <row r="182" spans="1:31" s="222" customFormat="1" ht="15.75" customHeight="1" x14ac:dyDescent="0.2">
      <c r="A182" s="219"/>
      <c r="B182" s="219"/>
      <c r="C182" s="422"/>
      <c r="D182" s="423"/>
      <c r="E182" s="423"/>
      <c r="F182" s="423"/>
      <c r="G182" s="423"/>
      <c r="H182" s="423"/>
      <c r="I182" s="423"/>
      <c r="J182" s="423"/>
      <c r="K182" s="423"/>
      <c r="L182" s="423"/>
      <c r="M182" s="424"/>
      <c r="N182" s="221"/>
      <c r="O182" s="221"/>
      <c r="P182" s="221"/>
      <c r="Q182" s="221"/>
      <c r="R182" s="137"/>
      <c r="S182" s="137"/>
      <c r="T182" s="137"/>
      <c r="U182" s="137"/>
      <c r="V182" s="137"/>
      <c r="W182" s="137"/>
      <c r="X182" s="137"/>
      <c r="Y182" s="137"/>
      <c r="Z182" s="137"/>
      <c r="AA182" s="137"/>
      <c r="AB182" s="137"/>
      <c r="AC182" s="137"/>
      <c r="AD182" s="137"/>
      <c r="AE182" s="137"/>
    </row>
    <row r="183" spans="1:31" s="222" customFormat="1" ht="15.75" customHeight="1" x14ac:dyDescent="0.2">
      <c r="A183" s="219"/>
      <c r="B183" s="219"/>
      <c r="C183" s="422"/>
      <c r="D183" s="423"/>
      <c r="E183" s="423"/>
      <c r="F183" s="423"/>
      <c r="G183" s="423"/>
      <c r="H183" s="423"/>
      <c r="I183" s="423"/>
      <c r="J183" s="423"/>
      <c r="K183" s="423"/>
      <c r="L183" s="423"/>
      <c r="M183" s="424"/>
      <c r="N183" s="221"/>
      <c r="O183" s="221"/>
      <c r="P183" s="221"/>
      <c r="Q183" s="221"/>
      <c r="R183" s="137"/>
      <c r="S183" s="137"/>
      <c r="T183" s="137"/>
      <c r="U183" s="137"/>
      <c r="V183" s="137"/>
      <c r="W183" s="137"/>
      <c r="X183" s="137"/>
      <c r="Y183" s="137"/>
      <c r="Z183" s="137"/>
      <c r="AA183" s="137"/>
      <c r="AB183" s="137"/>
      <c r="AC183" s="137"/>
      <c r="AD183" s="137"/>
      <c r="AE183" s="137"/>
    </row>
    <row r="184" spans="1:31" s="222" customFormat="1" ht="15.75" customHeight="1" x14ac:dyDescent="0.2">
      <c r="A184" s="219"/>
      <c r="B184" s="219"/>
      <c r="C184" s="422"/>
      <c r="D184" s="423"/>
      <c r="E184" s="423"/>
      <c r="F184" s="423"/>
      <c r="G184" s="423"/>
      <c r="H184" s="423"/>
      <c r="I184" s="423"/>
      <c r="J184" s="423"/>
      <c r="K184" s="423"/>
      <c r="L184" s="423"/>
      <c r="M184" s="424"/>
      <c r="N184" s="221"/>
      <c r="O184" s="221"/>
      <c r="P184" s="221"/>
      <c r="Q184" s="221"/>
      <c r="R184" s="137"/>
      <c r="S184" s="137"/>
      <c r="T184" s="137"/>
      <c r="U184" s="137"/>
      <c r="V184" s="137"/>
      <c r="W184" s="137"/>
      <c r="X184" s="137"/>
      <c r="Y184" s="137"/>
      <c r="Z184" s="137"/>
      <c r="AA184" s="137"/>
      <c r="AB184" s="137"/>
      <c r="AC184" s="137"/>
      <c r="AD184" s="137"/>
      <c r="AE184" s="137"/>
    </row>
    <row r="185" spans="1:31" s="222" customFormat="1" ht="15.75" customHeight="1" x14ac:dyDescent="0.2">
      <c r="A185" s="219"/>
      <c r="B185" s="219"/>
      <c r="C185" s="422"/>
      <c r="D185" s="423"/>
      <c r="E185" s="423"/>
      <c r="F185" s="423"/>
      <c r="G185" s="423"/>
      <c r="H185" s="423"/>
      <c r="I185" s="423"/>
      <c r="J185" s="423"/>
      <c r="K185" s="423"/>
      <c r="L185" s="423"/>
      <c r="M185" s="424"/>
      <c r="N185" s="221"/>
      <c r="O185" s="221"/>
      <c r="P185" s="221"/>
      <c r="Q185" s="221"/>
      <c r="R185" s="137"/>
      <c r="S185" s="137"/>
      <c r="T185" s="137"/>
      <c r="U185" s="137"/>
      <c r="V185" s="137"/>
      <c r="W185" s="137"/>
      <c r="X185" s="137"/>
      <c r="Y185" s="137"/>
      <c r="Z185" s="137"/>
      <c r="AA185" s="137"/>
      <c r="AB185" s="137"/>
      <c r="AC185" s="137"/>
      <c r="AD185" s="137"/>
      <c r="AE185" s="137"/>
    </row>
    <row r="186" spans="1:31" s="222" customFormat="1" ht="15.75" customHeight="1" x14ac:dyDescent="0.2">
      <c r="A186" s="219"/>
      <c r="B186" s="219"/>
      <c r="C186" s="422"/>
      <c r="D186" s="423"/>
      <c r="E186" s="423"/>
      <c r="F186" s="423"/>
      <c r="G186" s="423"/>
      <c r="H186" s="423"/>
      <c r="I186" s="423"/>
      <c r="J186" s="423"/>
      <c r="K186" s="423"/>
      <c r="L186" s="423"/>
      <c r="M186" s="424"/>
      <c r="N186" s="221"/>
      <c r="O186" s="221"/>
      <c r="P186" s="221"/>
      <c r="Q186" s="221"/>
      <c r="R186" s="137"/>
      <c r="S186" s="137"/>
      <c r="T186" s="137"/>
      <c r="U186" s="137"/>
      <c r="V186" s="137"/>
      <c r="W186" s="137"/>
      <c r="X186" s="137"/>
      <c r="Y186" s="137"/>
      <c r="Z186" s="137"/>
      <c r="AA186" s="137"/>
      <c r="AB186" s="137"/>
      <c r="AC186" s="137"/>
      <c r="AD186" s="137"/>
      <c r="AE186" s="137"/>
    </row>
    <row r="187" spans="1:31" s="222" customFormat="1" ht="15.75" customHeight="1" x14ac:dyDescent="0.2">
      <c r="A187" s="219"/>
      <c r="B187" s="219"/>
      <c r="C187" s="422"/>
      <c r="D187" s="423"/>
      <c r="E187" s="423"/>
      <c r="F187" s="423"/>
      <c r="G187" s="423"/>
      <c r="H187" s="423"/>
      <c r="I187" s="423"/>
      <c r="J187" s="423"/>
      <c r="K187" s="423"/>
      <c r="L187" s="423"/>
      <c r="M187" s="424"/>
      <c r="N187" s="221"/>
      <c r="O187" s="221"/>
      <c r="P187" s="221"/>
      <c r="Q187" s="221"/>
      <c r="R187" s="137"/>
      <c r="S187" s="137"/>
      <c r="T187" s="137"/>
      <c r="U187" s="137"/>
      <c r="V187" s="137"/>
      <c r="W187" s="137"/>
      <c r="X187" s="137"/>
      <c r="Y187" s="137"/>
      <c r="Z187" s="137"/>
      <c r="AA187" s="137"/>
      <c r="AB187" s="137"/>
      <c r="AC187" s="137"/>
      <c r="AD187" s="137"/>
      <c r="AE187" s="137"/>
    </row>
    <row r="188" spans="1:31" s="222" customFormat="1" ht="15.75" customHeight="1" x14ac:dyDescent="0.2">
      <c r="A188" s="219"/>
      <c r="B188" s="219"/>
      <c r="C188" s="422"/>
      <c r="D188" s="423"/>
      <c r="E188" s="423"/>
      <c r="F188" s="423"/>
      <c r="G188" s="423"/>
      <c r="H188" s="423"/>
      <c r="I188" s="423"/>
      <c r="J188" s="423"/>
      <c r="K188" s="423"/>
      <c r="L188" s="423"/>
      <c r="M188" s="424"/>
      <c r="N188" s="221"/>
      <c r="O188" s="221"/>
      <c r="P188" s="221"/>
      <c r="Q188" s="221"/>
      <c r="R188" s="137"/>
      <c r="S188" s="137"/>
      <c r="T188" s="137"/>
      <c r="U188" s="137"/>
      <c r="V188" s="137"/>
      <c r="W188" s="137"/>
      <c r="X188" s="137"/>
      <c r="Y188" s="137"/>
      <c r="Z188" s="137"/>
      <c r="AA188" s="137"/>
      <c r="AB188" s="137"/>
      <c r="AC188" s="137"/>
      <c r="AD188" s="137"/>
      <c r="AE188" s="137"/>
    </row>
    <row r="189" spans="1:31" s="222" customFormat="1" ht="15.75" customHeight="1" x14ac:dyDescent="0.2">
      <c r="A189" s="219"/>
      <c r="B189" s="219"/>
      <c r="C189" s="422"/>
      <c r="D189" s="423"/>
      <c r="E189" s="423"/>
      <c r="F189" s="423"/>
      <c r="G189" s="423"/>
      <c r="H189" s="423"/>
      <c r="I189" s="423"/>
      <c r="J189" s="423"/>
      <c r="K189" s="423"/>
      <c r="L189" s="423"/>
      <c r="M189" s="424"/>
      <c r="N189" s="221"/>
      <c r="O189" s="221"/>
      <c r="P189" s="221"/>
      <c r="Q189" s="221"/>
      <c r="R189" s="137"/>
      <c r="S189" s="137"/>
      <c r="T189" s="137"/>
      <c r="U189" s="137"/>
      <c r="V189" s="137"/>
      <c r="W189" s="137"/>
      <c r="X189" s="137"/>
      <c r="Y189" s="137"/>
      <c r="Z189" s="137"/>
      <c r="AA189" s="137"/>
      <c r="AB189" s="137"/>
      <c r="AC189" s="137"/>
      <c r="AD189" s="137"/>
      <c r="AE189" s="137"/>
    </row>
    <row r="190" spans="1:31" s="222" customFormat="1" ht="15.75" customHeight="1" x14ac:dyDescent="0.2">
      <c r="A190" s="219"/>
      <c r="B190" s="219"/>
      <c r="C190" s="422"/>
      <c r="D190" s="423"/>
      <c r="E190" s="423"/>
      <c r="F190" s="423"/>
      <c r="G190" s="423"/>
      <c r="H190" s="423"/>
      <c r="I190" s="423"/>
      <c r="J190" s="423"/>
      <c r="K190" s="423"/>
      <c r="L190" s="423"/>
      <c r="M190" s="424"/>
      <c r="N190" s="221"/>
      <c r="O190" s="221"/>
      <c r="P190" s="221"/>
      <c r="Q190" s="221"/>
      <c r="R190" s="137"/>
      <c r="S190" s="137"/>
      <c r="T190" s="137"/>
      <c r="U190" s="137"/>
      <c r="V190" s="137"/>
      <c r="W190" s="137"/>
      <c r="X190" s="137"/>
      <c r="Y190" s="137"/>
      <c r="Z190" s="137"/>
      <c r="AA190" s="137"/>
      <c r="AB190" s="137"/>
      <c r="AC190" s="137"/>
      <c r="AD190" s="137"/>
      <c r="AE190" s="137"/>
    </row>
    <row r="191" spans="1:31" s="222" customFormat="1" ht="15.75" customHeight="1" x14ac:dyDescent="0.2">
      <c r="A191" s="219"/>
      <c r="B191" s="219"/>
      <c r="C191" s="422"/>
      <c r="D191" s="423"/>
      <c r="E191" s="423"/>
      <c r="F191" s="423"/>
      <c r="G191" s="423"/>
      <c r="H191" s="423"/>
      <c r="I191" s="423"/>
      <c r="J191" s="423"/>
      <c r="K191" s="423"/>
      <c r="L191" s="423"/>
      <c r="M191" s="424"/>
      <c r="N191" s="221"/>
      <c r="O191" s="221"/>
      <c r="P191" s="221"/>
      <c r="Q191" s="221"/>
      <c r="R191" s="137"/>
      <c r="S191" s="137"/>
      <c r="T191" s="137"/>
      <c r="U191" s="137"/>
      <c r="V191" s="137"/>
      <c r="W191" s="137"/>
      <c r="X191" s="137"/>
      <c r="Y191" s="137"/>
      <c r="Z191" s="137"/>
      <c r="AA191" s="137"/>
      <c r="AB191" s="137"/>
      <c r="AC191" s="137"/>
      <c r="AD191" s="137"/>
      <c r="AE191" s="137"/>
    </row>
    <row r="192" spans="1:31" s="222" customFormat="1" ht="15.75" customHeight="1" x14ac:dyDescent="0.2">
      <c r="A192" s="219"/>
      <c r="B192" s="219"/>
      <c r="C192" s="422"/>
      <c r="D192" s="423"/>
      <c r="E192" s="423"/>
      <c r="F192" s="423"/>
      <c r="G192" s="423"/>
      <c r="H192" s="423"/>
      <c r="I192" s="423"/>
      <c r="J192" s="423"/>
      <c r="K192" s="423"/>
      <c r="L192" s="423"/>
      <c r="M192" s="424"/>
      <c r="N192" s="221"/>
      <c r="O192" s="221"/>
      <c r="P192" s="221"/>
      <c r="Q192" s="221"/>
      <c r="R192" s="137"/>
      <c r="S192" s="137"/>
      <c r="T192" s="137"/>
      <c r="U192" s="137"/>
      <c r="V192" s="137"/>
      <c r="W192" s="137"/>
      <c r="X192" s="137"/>
      <c r="Y192" s="137"/>
      <c r="Z192" s="137"/>
      <c r="AA192" s="137"/>
      <c r="AB192" s="137"/>
      <c r="AC192" s="137"/>
      <c r="AD192" s="137"/>
      <c r="AE192" s="137"/>
    </row>
    <row r="193" spans="1:32" s="222" customFormat="1" ht="15.75" customHeight="1" thickBot="1" x14ac:dyDescent="0.25">
      <c r="A193" s="219"/>
      <c r="B193" s="219"/>
      <c r="C193" s="425"/>
      <c r="D193" s="426"/>
      <c r="E193" s="426"/>
      <c r="F193" s="426"/>
      <c r="G193" s="426"/>
      <c r="H193" s="426"/>
      <c r="I193" s="426"/>
      <c r="J193" s="426"/>
      <c r="K193" s="426"/>
      <c r="L193" s="426"/>
      <c r="M193" s="427"/>
      <c r="N193" s="221"/>
      <c r="O193" s="221"/>
      <c r="P193" s="221"/>
      <c r="Q193" s="221"/>
      <c r="R193" s="137"/>
      <c r="S193" s="137"/>
      <c r="T193" s="137"/>
      <c r="U193" s="137"/>
      <c r="V193" s="137"/>
      <c r="W193" s="137"/>
      <c r="X193" s="137"/>
      <c r="Y193" s="137"/>
      <c r="Z193" s="137"/>
      <c r="AA193" s="137"/>
      <c r="AB193" s="137"/>
      <c r="AC193" s="137"/>
      <c r="AD193" s="137"/>
      <c r="AE193" s="137"/>
    </row>
    <row r="194" spans="1:32" s="222" customFormat="1" ht="15.75" customHeight="1" x14ac:dyDescent="0.2">
      <c r="A194" s="219"/>
      <c r="B194" s="219"/>
      <c r="C194" s="219"/>
      <c r="D194" s="219"/>
      <c r="E194" s="219"/>
      <c r="F194" s="219"/>
      <c r="G194" s="219"/>
      <c r="H194" s="219"/>
      <c r="I194" s="219"/>
      <c r="J194" s="219"/>
      <c r="K194" s="219"/>
      <c r="L194" s="219"/>
      <c r="M194" s="219"/>
      <c r="N194" s="221"/>
      <c r="O194" s="230"/>
      <c r="P194" s="221"/>
      <c r="Q194" s="221"/>
      <c r="R194" s="137"/>
      <c r="S194" s="137"/>
      <c r="T194" s="137"/>
      <c r="U194" s="137"/>
      <c r="V194" s="137"/>
      <c r="W194" s="137"/>
      <c r="X194" s="137"/>
      <c r="Y194" s="137"/>
      <c r="Z194" s="137"/>
      <c r="AA194" s="137"/>
      <c r="AB194" s="137"/>
      <c r="AC194" s="137"/>
      <c r="AD194" s="137"/>
      <c r="AE194" s="137"/>
    </row>
    <row r="195" spans="1:32" ht="24" x14ac:dyDescent="0.2">
      <c r="A195" s="2" t="s">
        <v>133</v>
      </c>
      <c r="B195" s="1"/>
      <c r="C195" s="1"/>
      <c r="D195" s="1"/>
      <c r="E195" s="1"/>
      <c r="F195" s="1"/>
      <c r="G195" s="1"/>
      <c r="H195" s="1"/>
      <c r="I195" s="1"/>
      <c r="J195" s="1"/>
      <c r="K195" s="1"/>
      <c r="L195" s="1"/>
      <c r="M195" s="1"/>
      <c r="N195" s="130"/>
      <c r="O195" s="140"/>
      <c r="P195" s="139"/>
      <c r="Q195" s="130"/>
    </row>
    <row r="196" spans="1:32" s="148" customFormat="1" ht="32.25" customHeight="1" x14ac:dyDescent="0.2">
      <c r="A196" s="392" t="s">
        <v>134</v>
      </c>
      <c r="B196" s="392"/>
      <c r="C196" s="392"/>
      <c r="D196" s="392"/>
      <c r="E196" s="392"/>
      <c r="F196" s="392"/>
      <c r="G196" s="392"/>
      <c r="H196" s="392"/>
      <c r="I196" s="392"/>
      <c r="J196" s="392"/>
      <c r="K196" s="392"/>
      <c r="L196" s="392"/>
      <c r="M196" s="392"/>
      <c r="N196" s="144"/>
      <c r="O196" s="163" t="str">
        <f>A196</f>
        <v>ตัวชี้วัดผลการดำเนินงานที่สำคัญ</v>
      </c>
      <c r="P196" s="156">
        <f>IFERROR(AVERAGE(P206,P219,P234,P247,P262,P275,P290,P303,P318,P331,P346,P359,P374,P387),"")</f>
        <v>0</v>
      </c>
      <c r="Q196" s="157"/>
      <c r="R196" s="147"/>
      <c r="S196" s="147"/>
      <c r="T196" s="147"/>
      <c r="U196" s="147"/>
      <c r="V196" s="147"/>
      <c r="W196" s="147"/>
      <c r="X196" s="147"/>
      <c r="Y196" s="147"/>
      <c r="Z196" s="147"/>
      <c r="AA196" s="147"/>
      <c r="AB196" s="147"/>
      <c r="AC196" s="147"/>
      <c r="AD196" s="147"/>
      <c r="AE196" s="147"/>
    </row>
    <row r="197" spans="1:32" s="199" customFormat="1" ht="32.25" customHeight="1" x14ac:dyDescent="0.2">
      <c r="A197" s="399" t="s">
        <v>135</v>
      </c>
      <c r="B197" s="400"/>
      <c r="C197" s="400"/>
      <c r="D197" s="400"/>
      <c r="E197" s="400"/>
      <c r="F197" s="400"/>
      <c r="G197" s="400"/>
      <c r="H197" s="400"/>
      <c r="I197" s="400"/>
      <c r="J197" s="400"/>
      <c r="K197" s="400"/>
      <c r="L197" s="400"/>
      <c r="M197" s="400"/>
      <c r="N197" s="196"/>
      <c r="O197" s="163"/>
      <c r="P197" s="212"/>
      <c r="Q197" s="213"/>
      <c r="R197" s="197"/>
      <c r="S197" s="197"/>
      <c r="T197" s="197"/>
      <c r="U197" s="197"/>
      <c r="V197" s="197"/>
      <c r="W197" s="197"/>
      <c r="X197" s="197"/>
      <c r="Y197" s="197"/>
      <c r="Z197" s="197"/>
      <c r="AA197" s="197"/>
      <c r="AB197" s="197"/>
      <c r="AC197" s="197"/>
      <c r="AD197" s="197"/>
      <c r="AE197" s="198"/>
      <c r="AF197" s="198"/>
    </row>
    <row r="198" spans="1:32" ht="15.95" customHeight="1" x14ac:dyDescent="0.2">
      <c r="A198" s="1"/>
      <c r="B198" s="3" t="s">
        <v>211</v>
      </c>
      <c r="C198" s="1"/>
      <c r="D198" s="3"/>
      <c r="E198" s="1"/>
      <c r="F198" s="1"/>
      <c r="G198" s="1"/>
      <c r="H198" s="1"/>
      <c r="I198" s="1"/>
      <c r="J198" s="1"/>
      <c r="K198" s="1"/>
      <c r="L198" s="1"/>
      <c r="M198" s="1"/>
      <c r="N198" s="21"/>
      <c r="O198" s="21"/>
      <c r="P198" s="21"/>
      <c r="Q198" s="21"/>
    </row>
    <row r="199" spans="1:32" ht="8.1" customHeight="1" x14ac:dyDescent="0.2">
      <c r="A199" s="1"/>
      <c r="B199" s="1"/>
      <c r="C199" s="1"/>
      <c r="D199" s="1"/>
      <c r="E199" s="1"/>
      <c r="F199" s="1"/>
      <c r="G199" s="1"/>
      <c r="H199" s="1"/>
      <c r="I199" s="1"/>
      <c r="J199" s="1"/>
      <c r="K199" s="1"/>
      <c r="L199" s="1"/>
      <c r="M199" s="1"/>
      <c r="N199" s="21"/>
      <c r="O199" s="21"/>
      <c r="P199" s="21"/>
      <c r="Q199" s="21"/>
    </row>
    <row r="200" spans="1:32" ht="15.95" customHeight="1" thickBot="1" x14ac:dyDescent="0.25">
      <c r="A200" s="1"/>
      <c r="B200" s="3"/>
      <c r="C200" s="8" t="s">
        <v>137</v>
      </c>
      <c r="D200" s="3"/>
      <c r="E200" s="1"/>
      <c r="F200" s="1"/>
      <c r="G200" s="1"/>
      <c r="H200" s="1"/>
      <c r="I200" s="1"/>
      <c r="J200" s="1"/>
      <c r="K200" s="1"/>
      <c r="L200" s="1"/>
      <c r="M200" s="1"/>
      <c r="N200" s="21"/>
      <c r="O200" s="21"/>
      <c r="P200" s="21"/>
      <c r="Q200" s="21"/>
    </row>
    <row r="201" spans="1:32" ht="15.95" customHeight="1" thickBot="1" x14ac:dyDescent="0.25">
      <c r="A201" s="1"/>
      <c r="B201" s="1"/>
      <c r="C201" s="445" t="s">
        <v>212</v>
      </c>
      <c r="D201" s="446"/>
      <c r="E201" s="446"/>
      <c r="F201" s="446"/>
      <c r="G201" s="446"/>
      <c r="H201" s="446"/>
      <c r="I201" s="446"/>
      <c r="J201" s="446"/>
      <c r="K201" s="446"/>
      <c r="L201" s="446"/>
      <c r="M201" s="447"/>
      <c r="N201" s="21"/>
      <c r="O201" s="21"/>
      <c r="P201" s="21"/>
      <c r="Q201" s="21"/>
    </row>
    <row r="202" spans="1:32" ht="15.95" customHeight="1" thickBot="1" x14ac:dyDescent="0.25">
      <c r="A202" s="1"/>
      <c r="B202" s="1"/>
      <c r="C202" s="11" t="s">
        <v>138</v>
      </c>
      <c r="D202" s="1"/>
      <c r="E202" s="1"/>
      <c r="F202" s="1"/>
      <c r="G202" s="1"/>
      <c r="H202" s="1"/>
      <c r="I202" s="1"/>
      <c r="J202" s="1"/>
      <c r="K202" s="1"/>
      <c r="L202" s="1"/>
      <c r="M202" s="1"/>
      <c r="N202" s="21"/>
      <c r="O202" s="21"/>
      <c r="P202" s="21"/>
      <c r="Q202" s="21"/>
    </row>
    <row r="203" spans="1:32" ht="15.95" customHeight="1" thickBot="1" x14ac:dyDescent="0.25">
      <c r="A203" s="1"/>
      <c r="B203" s="1"/>
      <c r="C203" s="442"/>
      <c r="D203" s="443"/>
      <c r="E203" s="443"/>
      <c r="F203" s="443"/>
      <c r="G203" s="443"/>
      <c r="H203" s="443"/>
      <c r="I203" s="443"/>
      <c r="J203" s="443"/>
      <c r="K203" s="443"/>
      <c r="L203" s="443"/>
      <c r="M203" s="444"/>
      <c r="N203" s="21"/>
      <c r="O203" s="21"/>
      <c r="P203" s="21"/>
      <c r="Q203" s="21"/>
    </row>
    <row r="204" spans="1:32" ht="15.95" customHeight="1" x14ac:dyDescent="0.2">
      <c r="A204" s="1"/>
      <c r="B204" s="3"/>
      <c r="C204" s="360" t="s">
        <v>139</v>
      </c>
      <c r="D204" s="8"/>
      <c r="E204" s="362" t="s">
        <v>140</v>
      </c>
      <c r="F204" s="11"/>
      <c r="G204" s="364" t="s">
        <v>141</v>
      </c>
      <c r="H204" s="10"/>
      <c r="I204" s="366" t="s">
        <v>142</v>
      </c>
      <c r="J204" s="366"/>
      <c r="K204" s="366"/>
      <c r="L204" s="366"/>
      <c r="M204" s="366"/>
      <c r="N204" s="21"/>
      <c r="O204" s="21"/>
      <c r="P204" s="21"/>
      <c r="Q204" s="21"/>
    </row>
    <row r="205" spans="1:32" ht="15.95" customHeight="1" thickBot="1" x14ac:dyDescent="0.25">
      <c r="A205" s="1"/>
      <c r="B205" s="3"/>
      <c r="C205" s="361"/>
      <c r="D205" s="8"/>
      <c r="E205" s="363"/>
      <c r="F205" s="11"/>
      <c r="G205" s="365"/>
      <c r="H205" s="12"/>
      <c r="I205" s="13">
        <v>2565</v>
      </c>
      <c r="J205" s="13"/>
      <c r="K205" s="13">
        <v>2566</v>
      </c>
      <c r="L205" s="13"/>
      <c r="M205" s="13">
        <v>2567</v>
      </c>
      <c r="N205" s="21"/>
      <c r="O205" s="21"/>
      <c r="P205" s="21"/>
      <c r="Q205" s="21"/>
    </row>
    <row r="206" spans="1:32" ht="15.95" customHeight="1" thickBot="1" x14ac:dyDescent="0.4">
      <c r="A206" s="1"/>
      <c r="B206" s="3"/>
      <c r="C206" s="172"/>
      <c r="D206" s="3"/>
      <c r="E206" s="173"/>
      <c r="F206" s="1"/>
      <c r="G206" s="174"/>
      <c r="H206" s="109"/>
      <c r="I206" s="174"/>
      <c r="J206" s="110"/>
      <c r="K206" s="174"/>
      <c r="L206" s="110"/>
      <c r="M206" s="174"/>
      <c r="N206" s="21"/>
      <c r="O206" s="21" t="str">
        <f>C201</f>
        <v>ตัวชี้วัดของการบรรลุผลตามแผนยุทธศาสตร์ของหน่วยงานฯ</v>
      </c>
      <c r="P206" s="138" t="str">
        <f>ตัววัดหมวด7และคำนวณคะแนน!N9</f>
        <v/>
      </c>
      <c r="Q206" s="21"/>
      <c r="T206" s="136" t="s">
        <v>143</v>
      </c>
      <c r="U206" s="136" t="s">
        <v>144</v>
      </c>
    </row>
    <row r="207" spans="1:32" ht="15.95" customHeight="1" x14ac:dyDescent="0.2">
      <c r="A207" s="1"/>
      <c r="B207" s="1"/>
      <c r="C207" s="1"/>
      <c r="D207" s="1"/>
      <c r="E207" s="1"/>
      <c r="F207" s="1"/>
      <c r="G207" s="1"/>
      <c r="H207" s="1"/>
      <c r="I207" s="1"/>
      <c r="J207" s="1"/>
      <c r="K207" s="1"/>
      <c r="L207" s="1"/>
      <c r="M207" s="1"/>
      <c r="N207" s="21"/>
      <c r="O207" s="21"/>
      <c r="P207" s="21"/>
      <c r="Q207" s="21"/>
    </row>
    <row r="208" spans="1:32" ht="15.95" customHeight="1" thickBot="1" x14ac:dyDescent="0.25">
      <c r="A208" s="1"/>
      <c r="B208" s="1"/>
      <c r="C208" s="13" t="s">
        <v>145</v>
      </c>
      <c r="D208" s="1"/>
      <c r="E208" s="1"/>
      <c r="F208" s="1"/>
      <c r="G208" s="1"/>
      <c r="H208" s="1"/>
      <c r="I208" s="1"/>
      <c r="J208" s="1"/>
      <c r="K208" s="1"/>
      <c r="L208" s="1"/>
      <c r="M208" s="1"/>
      <c r="N208" s="21"/>
      <c r="O208" s="21"/>
      <c r="P208" s="21"/>
      <c r="Q208" s="21"/>
    </row>
    <row r="209" spans="1:21" ht="15.95" customHeight="1" x14ac:dyDescent="0.2">
      <c r="A209" s="1"/>
      <c r="B209" s="1"/>
      <c r="C209" s="433"/>
      <c r="D209" s="434"/>
      <c r="E209" s="434"/>
      <c r="F209" s="434"/>
      <c r="G209" s="434"/>
      <c r="H209" s="434"/>
      <c r="I209" s="434"/>
      <c r="J209" s="434"/>
      <c r="K209" s="434"/>
      <c r="L209" s="434"/>
      <c r="M209" s="435"/>
      <c r="N209" s="21"/>
      <c r="O209" s="21"/>
      <c r="P209" s="21"/>
      <c r="Q209" s="21"/>
    </row>
    <row r="210" spans="1:21" ht="15.95" customHeight="1" x14ac:dyDescent="0.2">
      <c r="A210" s="1"/>
      <c r="B210" s="1"/>
      <c r="C210" s="436"/>
      <c r="D210" s="437"/>
      <c r="E210" s="437"/>
      <c r="F210" s="437"/>
      <c r="G210" s="437"/>
      <c r="H210" s="437"/>
      <c r="I210" s="437"/>
      <c r="J210" s="437"/>
      <c r="K210" s="437"/>
      <c r="L210" s="437"/>
      <c r="M210" s="438"/>
      <c r="N210" s="21"/>
      <c r="O210" s="21"/>
      <c r="P210" s="21"/>
      <c r="Q210" s="21"/>
    </row>
    <row r="211" spans="1:21" ht="15.95" customHeight="1" thickBot="1" x14ac:dyDescent="0.25">
      <c r="A211" s="1"/>
      <c r="B211" s="1"/>
      <c r="C211" s="439"/>
      <c r="D211" s="440"/>
      <c r="E211" s="440"/>
      <c r="F211" s="440"/>
      <c r="G211" s="440"/>
      <c r="H211" s="440"/>
      <c r="I211" s="440"/>
      <c r="J211" s="440"/>
      <c r="K211" s="440"/>
      <c r="L211" s="440"/>
      <c r="M211" s="441"/>
      <c r="N211" s="21"/>
      <c r="O211" s="21"/>
      <c r="P211" s="21"/>
      <c r="Q211" s="21"/>
    </row>
    <row r="212" spans="1:21" ht="15.95" customHeight="1" x14ac:dyDescent="0.2">
      <c r="A212" s="1"/>
      <c r="B212" s="1"/>
      <c r="C212" s="1"/>
      <c r="D212" s="1"/>
      <c r="E212" s="1"/>
      <c r="F212" s="1"/>
      <c r="G212" s="1"/>
      <c r="H212" s="1"/>
      <c r="I212" s="1"/>
      <c r="J212" s="1"/>
      <c r="K212" s="1"/>
      <c r="L212" s="1"/>
      <c r="M212" s="1"/>
      <c r="N212" s="21"/>
      <c r="O212" s="21"/>
      <c r="P212" s="21"/>
      <c r="Q212" s="21"/>
    </row>
    <row r="213" spans="1:21" ht="15.95" customHeight="1" thickBot="1" x14ac:dyDescent="0.25">
      <c r="A213" s="1"/>
      <c r="B213" s="3"/>
      <c r="C213" s="8" t="s">
        <v>137</v>
      </c>
      <c r="D213" s="3"/>
      <c r="E213" s="1"/>
      <c r="F213" s="1"/>
      <c r="G213" s="1"/>
      <c r="H213" s="1"/>
      <c r="I213" s="1"/>
      <c r="J213" s="1"/>
      <c r="K213" s="1"/>
      <c r="L213" s="1"/>
      <c r="M213" s="1"/>
      <c r="N213" s="21"/>
      <c r="O213" s="21"/>
      <c r="P213" s="21"/>
      <c r="Q213" s="21"/>
    </row>
    <row r="214" spans="1:21" ht="15.95" customHeight="1" thickBot="1" x14ac:dyDescent="0.25">
      <c r="A214" s="1"/>
      <c r="B214" s="1"/>
      <c r="C214" s="445" t="s">
        <v>212</v>
      </c>
      <c r="D214" s="446"/>
      <c r="E214" s="446"/>
      <c r="F214" s="446"/>
      <c r="G214" s="446"/>
      <c r="H214" s="446"/>
      <c r="I214" s="446"/>
      <c r="J214" s="446"/>
      <c r="K214" s="446"/>
      <c r="L214" s="446"/>
      <c r="M214" s="447"/>
      <c r="N214" s="21"/>
      <c r="O214" s="21"/>
      <c r="P214" s="21"/>
      <c r="Q214" s="21"/>
    </row>
    <row r="215" spans="1:21" ht="15.95" customHeight="1" thickBot="1" x14ac:dyDescent="0.25">
      <c r="A215" s="1"/>
      <c r="B215" s="1"/>
      <c r="C215" s="11" t="s">
        <v>138</v>
      </c>
      <c r="D215" s="1"/>
      <c r="E215" s="1"/>
      <c r="F215" s="1"/>
      <c r="G215" s="1"/>
      <c r="H215" s="1"/>
      <c r="I215" s="1"/>
      <c r="J215" s="1"/>
      <c r="K215" s="1"/>
      <c r="L215" s="1"/>
      <c r="M215" s="1"/>
      <c r="N215" s="21"/>
      <c r="O215" s="21"/>
      <c r="P215" s="21"/>
      <c r="Q215" s="21"/>
    </row>
    <row r="216" spans="1:21" ht="15.95" customHeight="1" thickBot="1" x14ac:dyDescent="0.25">
      <c r="A216" s="1"/>
      <c r="B216" s="1"/>
      <c r="C216" s="442"/>
      <c r="D216" s="443"/>
      <c r="E216" s="443"/>
      <c r="F216" s="443"/>
      <c r="G216" s="443"/>
      <c r="H216" s="443"/>
      <c r="I216" s="443"/>
      <c r="J216" s="443"/>
      <c r="K216" s="443"/>
      <c r="L216" s="443"/>
      <c r="M216" s="444"/>
      <c r="N216" s="21"/>
      <c r="O216" s="21"/>
      <c r="P216" s="21"/>
      <c r="Q216" s="21"/>
    </row>
    <row r="217" spans="1:21" ht="15.95" customHeight="1" x14ac:dyDescent="0.2">
      <c r="A217" s="1"/>
      <c r="B217" s="3"/>
      <c r="C217" s="360" t="s">
        <v>139</v>
      </c>
      <c r="D217" s="8"/>
      <c r="E217" s="362" t="s">
        <v>140</v>
      </c>
      <c r="F217" s="11"/>
      <c r="G217" s="364" t="s">
        <v>141</v>
      </c>
      <c r="H217" s="10"/>
      <c r="I217" s="366" t="s">
        <v>142</v>
      </c>
      <c r="J217" s="366"/>
      <c r="K217" s="366"/>
      <c r="L217" s="366"/>
      <c r="M217" s="366"/>
      <c r="N217" s="21"/>
      <c r="O217" s="21"/>
      <c r="P217" s="21"/>
      <c r="Q217" s="21"/>
    </row>
    <row r="218" spans="1:21" ht="15.95" customHeight="1" thickBot="1" x14ac:dyDescent="0.25">
      <c r="A218" s="1"/>
      <c r="B218" s="3"/>
      <c r="C218" s="361"/>
      <c r="D218" s="8"/>
      <c r="E218" s="363"/>
      <c r="F218" s="11"/>
      <c r="G218" s="365"/>
      <c r="H218" s="12"/>
      <c r="I218" s="13">
        <v>2565</v>
      </c>
      <c r="J218" s="13"/>
      <c r="K218" s="13">
        <v>2566</v>
      </c>
      <c r="L218" s="13"/>
      <c r="M218" s="13">
        <v>2567</v>
      </c>
      <c r="N218" s="21"/>
      <c r="O218" s="21"/>
      <c r="P218" s="21"/>
      <c r="Q218" s="21"/>
    </row>
    <row r="219" spans="1:21" ht="15.95" customHeight="1" thickBot="1" x14ac:dyDescent="0.4">
      <c r="A219" s="1"/>
      <c r="B219" s="3"/>
      <c r="C219" s="172"/>
      <c r="D219" s="3"/>
      <c r="E219" s="173"/>
      <c r="F219" s="1"/>
      <c r="G219" s="174"/>
      <c r="H219" s="109"/>
      <c r="I219" s="174"/>
      <c r="J219" s="110"/>
      <c r="K219" s="174"/>
      <c r="L219" s="110"/>
      <c r="M219" s="174"/>
      <c r="N219" s="21"/>
      <c r="O219" s="21" t="str">
        <f>C214</f>
        <v>ตัวชี้วัดของการบรรลุผลตามแผนยุทธศาสตร์ของหน่วยงานฯ</v>
      </c>
      <c r="P219" s="138" t="str">
        <f>ตัววัดหมวด7และคำนวณคะแนน!N10</f>
        <v/>
      </c>
      <c r="Q219" s="21"/>
      <c r="T219" s="136" t="s">
        <v>143</v>
      </c>
      <c r="U219" s="136" t="s">
        <v>144</v>
      </c>
    </row>
    <row r="220" spans="1:21" ht="15.95" customHeight="1" x14ac:dyDescent="0.2">
      <c r="A220" s="1"/>
      <c r="B220" s="1"/>
      <c r="C220" s="1"/>
      <c r="D220" s="1"/>
      <c r="E220" s="1"/>
      <c r="F220" s="1"/>
      <c r="G220" s="1"/>
      <c r="H220" s="1"/>
      <c r="I220" s="1"/>
      <c r="J220" s="1"/>
      <c r="K220" s="1"/>
      <c r="L220" s="1"/>
      <c r="M220" s="1"/>
      <c r="N220" s="21"/>
      <c r="O220" s="21"/>
      <c r="P220" s="21"/>
      <c r="Q220" s="21"/>
    </row>
    <row r="221" spans="1:21" ht="15.95" customHeight="1" thickBot="1" x14ac:dyDescent="0.25">
      <c r="A221" s="1"/>
      <c r="B221" s="1"/>
      <c r="C221" s="13" t="s">
        <v>145</v>
      </c>
      <c r="D221" s="1"/>
      <c r="E221" s="1"/>
      <c r="F221" s="1"/>
      <c r="G221" s="1"/>
      <c r="H221" s="1"/>
      <c r="I221" s="1"/>
      <c r="J221" s="1"/>
      <c r="K221" s="1"/>
      <c r="L221" s="1"/>
      <c r="M221" s="1"/>
      <c r="N221" s="21"/>
      <c r="O221" s="21"/>
      <c r="P221" s="21"/>
      <c r="Q221" s="21"/>
    </row>
    <row r="222" spans="1:21" ht="15.95" customHeight="1" x14ac:dyDescent="0.2">
      <c r="A222" s="1"/>
      <c r="B222" s="1"/>
      <c r="C222" s="433"/>
      <c r="D222" s="434"/>
      <c r="E222" s="434"/>
      <c r="F222" s="434"/>
      <c r="G222" s="434"/>
      <c r="H222" s="434"/>
      <c r="I222" s="434"/>
      <c r="J222" s="434"/>
      <c r="K222" s="434"/>
      <c r="L222" s="434"/>
      <c r="M222" s="435"/>
      <c r="N222" s="21"/>
      <c r="O222" s="21"/>
      <c r="P222" s="21"/>
      <c r="Q222" s="21"/>
    </row>
    <row r="223" spans="1:21" ht="15.95" customHeight="1" x14ac:dyDescent="0.2">
      <c r="A223" s="1"/>
      <c r="B223" s="1"/>
      <c r="C223" s="436"/>
      <c r="D223" s="437"/>
      <c r="E223" s="437"/>
      <c r="F223" s="437"/>
      <c r="G223" s="437"/>
      <c r="H223" s="437"/>
      <c r="I223" s="437"/>
      <c r="J223" s="437"/>
      <c r="K223" s="437"/>
      <c r="L223" s="437"/>
      <c r="M223" s="438"/>
      <c r="N223" s="21"/>
      <c r="O223" s="21"/>
      <c r="P223" s="21"/>
      <c r="Q223" s="21"/>
    </row>
    <row r="224" spans="1:21" ht="15.95" customHeight="1" thickBot="1" x14ac:dyDescent="0.25">
      <c r="A224" s="1"/>
      <c r="B224" s="1"/>
      <c r="C224" s="439"/>
      <c r="D224" s="440"/>
      <c r="E224" s="440"/>
      <c r="F224" s="440"/>
      <c r="G224" s="440"/>
      <c r="H224" s="440"/>
      <c r="I224" s="440"/>
      <c r="J224" s="440"/>
      <c r="K224" s="440"/>
      <c r="L224" s="440"/>
      <c r="M224" s="441"/>
      <c r="N224" s="21"/>
      <c r="O224" s="21"/>
      <c r="P224" s="21"/>
      <c r="Q224" s="21"/>
    </row>
    <row r="225" spans="1:21" ht="15.95" customHeight="1" x14ac:dyDescent="0.2">
      <c r="A225" s="1"/>
      <c r="B225" s="1"/>
      <c r="C225" s="1"/>
      <c r="D225" s="1"/>
      <c r="E225" s="1"/>
      <c r="F225" s="1"/>
      <c r="G225" s="1"/>
      <c r="H225" s="1"/>
      <c r="I225" s="1"/>
      <c r="J225" s="1"/>
      <c r="K225" s="1"/>
      <c r="L225" s="1"/>
      <c r="M225" s="1"/>
      <c r="N225" s="21"/>
      <c r="O225" s="21"/>
      <c r="P225" s="21"/>
      <c r="Q225" s="21"/>
    </row>
    <row r="226" spans="1:21" ht="15.95" customHeight="1" x14ac:dyDescent="0.2">
      <c r="A226" s="1"/>
      <c r="B226" s="3" t="s">
        <v>213</v>
      </c>
      <c r="C226" s="1"/>
      <c r="D226" s="3"/>
      <c r="E226" s="1"/>
      <c r="F226" s="1"/>
      <c r="G226" s="1"/>
      <c r="H226" s="1"/>
      <c r="I226" s="1"/>
      <c r="J226" s="1"/>
      <c r="K226" s="1"/>
      <c r="L226" s="1"/>
      <c r="M226" s="1"/>
      <c r="N226" s="21"/>
      <c r="O226" s="21"/>
      <c r="P226" s="21"/>
      <c r="Q226" s="21"/>
    </row>
    <row r="227" spans="1:21" ht="8.1" customHeight="1" x14ac:dyDescent="0.2">
      <c r="A227" s="1"/>
      <c r="B227" s="1"/>
      <c r="C227" s="1"/>
      <c r="D227" s="1"/>
      <c r="E227" s="1"/>
      <c r="F227" s="1"/>
      <c r="G227" s="1"/>
      <c r="H227" s="1"/>
      <c r="I227" s="1"/>
      <c r="J227" s="1"/>
      <c r="K227" s="1"/>
      <c r="L227" s="1"/>
      <c r="M227" s="1"/>
      <c r="N227" s="21"/>
      <c r="O227" s="21"/>
      <c r="P227" s="21"/>
      <c r="Q227" s="21"/>
    </row>
    <row r="228" spans="1:21" ht="15.95" customHeight="1" thickBot="1" x14ac:dyDescent="0.25">
      <c r="A228" s="1"/>
      <c r="B228" s="3"/>
      <c r="C228" s="8" t="s">
        <v>137</v>
      </c>
      <c r="D228" s="3"/>
      <c r="E228" s="1"/>
      <c r="F228" s="1"/>
      <c r="G228" s="1"/>
      <c r="H228" s="1"/>
      <c r="I228" s="1"/>
      <c r="J228" s="1"/>
      <c r="K228" s="1"/>
      <c r="L228" s="1"/>
      <c r="M228" s="1"/>
      <c r="N228" s="21"/>
      <c r="O228" s="21"/>
      <c r="P228" s="21"/>
      <c r="Q228" s="21"/>
    </row>
    <row r="229" spans="1:21" ht="15.95" customHeight="1" thickBot="1" x14ac:dyDescent="0.25">
      <c r="A229" s="1"/>
      <c r="B229" s="1"/>
      <c r="C229" s="445" t="s">
        <v>214</v>
      </c>
      <c r="D229" s="446"/>
      <c r="E229" s="446"/>
      <c r="F229" s="446"/>
      <c r="G229" s="446"/>
      <c r="H229" s="446"/>
      <c r="I229" s="446"/>
      <c r="J229" s="446"/>
      <c r="K229" s="446"/>
      <c r="L229" s="446"/>
      <c r="M229" s="447"/>
      <c r="N229" s="21"/>
      <c r="O229" s="21"/>
      <c r="P229" s="21"/>
      <c r="Q229" s="21"/>
    </row>
    <row r="230" spans="1:21" ht="15.95" customHeight="1" thickBot="1" x14ac:dyDescent="0.25">
      <c r="A230" s="1"/>
      <c r="B230" s="1"/>
      <c r="C230" s="11" t="s">
        <v>138</v>
      </c>
      <c r="D230" s="1"/>
      <c r="E230" s="1"/>
      <c r="F230" s="1"/>
      <c r="G230" s="1"/>
      <c r="H230" s="1"/>
      <c r="I230" s="1"/>
      <c r="J230" s="1"/>
      <c r="K230" s="1"/>
      <c r="L230" s="1"/>
      <c r="M230" s="1"/>
      <c r="N230" s="21"/>
      <c r="O230" s="21"/>
      <c r="P230" s="21"/>
      <c r="Q230" s="21"/>
    </row>
    <row r="231" spans="1:21" ht="15.95" customHeight="1" thickBot="1" x14ac:dyDescent="0.25">
      <c r="A231" s="1"/>
      <c r="B231" s="1"/>
      <c r="C231" s="442"/>
      <c r="D231" s="443"/>
      <c r="E231" s="443"/>
      <c r="F231" s="443"/>
      <c r="G231" s="443"/>
      <c r="H231" s="443"/>
      <c r="I231" s="443"/>
      <c r="J231" s="443"/>
      <c r="K231" s="443"/>
      <c r="L231" s="443"/>
      <c r="M231" s="444"/>
      <c r="N231" s="21"/>
      <c r="O231" s="21"/>
      <c r="P231" s="21"/>
      <c r="Q231" s="21"/>
    </row>
    <row r="232" spans="1:21" ht="15.95" customHeight="1" x14ac:dyDescent="0.2">
      <c r="A232" s="1"/>
      <c r="B232" s="3"/>
      <c r="C232" s="360" t="s">
        <v>139</v>
      </c>
      <c r="D232" s="8"/>
      <c r="E232" s="362" t="s">
        <v>140</v>
      </c>
      <c r="F232" s="11"/>
      <c r="G232" s="364" t="s">
        <v>141</v>
      </c>
      <c r="H232" s="10"/>
      <c r="I232" s="366" t="s">
        <v>142</v>
      </c>
      <c r="J232" s="366"/>
      <c r="K232" s="366"/>
      <c r="L232" s="366"/>
      <c r="M232" s="366"/>
      <c r="N232" s="21"/>
      <c r="O232" s="21"/>
      <c r="P232" s="21"/>
      <c r="Q232" s="21"/>
    </row>
    <row r="233" spans="1:21" ht="15.95" customHeight="1" thickBot="1" x14ac:dyDescent="0.25">
      <c r="A233" s="1"/>
      <c r="B233" s="3"/>
      <c r="C233" s="361"/>
      <c r="D233" s="8"/>
      <c r="E233" s="363"/>
      <c r="F233" s="11"/>
      <c r="G233" s="365"/>
      <c r="H233" s="12"/>
      <c r="I233" s="13">
        <v>2565</v>
      </c>
      <c r="J233" s="13"/>
      <c r="K233" s="13">
        <v>2566</v>
      </c>
      <c r="L233" s="13"/>
      <c r="M233" s="13">
        <v>2567</v>
      </c>
      <c r="N233" s="21"/>
      <c r="O233" s="21"/>
      <c r="P233" s="21"/>
      <c r="Q233" s="21"/>
    </row>
    <row r="234" spans="1:21" ht="15.95" customHeight="1" thickBot="1" x14ac:dyDescent="0.4">
      <c r="A234" s="1"/>
      <c r="B234" s="3"/>
      <c r="C234" s="172"/>
      <c r="D234" s="3"/>
      <c r="E234" s="173"/>
      <c r="F234" s="1"/>
      <c r="G234" s="174"/>
      <c r="H234" s="109"/>
      <c r="I234" s="174"/>
      <c r="J234" s="110"/>
      <c r="K234" s="174"/>
      <c r="L234" s="110"/>
      <c r="M234" s="174"/>
      <c r="N234" s="21"/>
      <c r="O234" s="21" t="str">
        <f>C229</f>
        <v>ตัวชี้วัดของการบรรลุผลตามนโยบายและแผนรัฐบาล/แผนบูรณาการกลุ่มจังหวัด</v>
      </c>
      <c r="P234" s="138" t="str">
        <f>ตัววัดหมวด7และคำนวณคะแนน!N13</f>
        <v/>
      </c>
      <c r="Q234" s="21"/>
      <c r="T234" s="136" t="s">
        <v>143</v>
      </c>
      <c r="U234" s="136" t="s">
        <v>144</v>
      </c>
    </row>
    <row r="235" spans="1:21" ht="15.95" customHeight="1" x14ac:dyDescent="0.2">
      <c r="A235" s="1"/>
      <c r="B235" s="1"/>
      <c r="C235" s="1"/>
      <c r="D235" s="1"/>
      <c r="E235" s="1"/>
      <c r="F235" s="1"/>
      <c r="G235" s="1"/>
      <c r="H235" s="1"/>
      <c r="I235" s="1"/>
      <c r="J235" s="1"/>
      <c r="K235" s="1"/>
      <c r="L235" s="1"/>
      <c r="M235" s="1"/>
      <c r="N235" s="21"/>
      <c r="O235" s="21"/>
      <c r="P235" s="21"/>
      <c r="Q235" s="21"/>
    </row>
    <row r="236" spans="1:21" ht="15.95" customHeight="1" thickBot="1" x14ac:dyDescent="0.25">
      <c r="A236" s="1"/>
      <c r="B236" s="1"/>
      <c r="C236" s="13" t="s">
        <v>145</v>
      </c>
      <c r="D236" s="1"/>
      <c r="E236" s="1"/>
      <c r="F236" s="1"/>
      <c r="G236" s="1"/>
      <c r="H236" s="1"/>
      <c r="I236" s="1"/>
      <c r="J236" s="1"/>
      <c r="K236" s="1"/>
      <c r="L236" s="1"/>
      <c r="M236" s="1"/>
      <c r="N236" s="21"/>
      <c r="O236" s="21"/>
      <c r="P236" s="21"/>
      <c r="Q236" s="21"/>
    </row>
    <row r="237" spans="1:21" ht="15.95" customHeight="1" x14ac:dyDescent="0.2">
      <c r="A237" s="1"/>
      <c r="B237" s="1"/>
      <c r="C237" s="433"/>
      <c r="D237" s="434"/>
      <c r="E237" s="434"/>
      <c r="F237" s="434"/>
      <c r="G237" s="434"/>
      <c r="H237" s="434"/>
      <c r="I237" s="434"/>
      <c r="J237" s="434"/>
      <c r="K237" s="434"/>
      <c r="L237" s="434"/>
      <c r="M237" s="435"/>
      <c r="N237" s="21"/>
      <c r="O237" s="21"/>
      <c r="P237" s="21"/>
      <c r="Q237" s="21"/>
    </row>
    <row r="238" spans="1:21" ht="15.95" customHeight="1" x14ac:dyDescent="0.2">
      <c r="A238" s="1"/>
      <c r="B238" s="1"/>
      <c r="C238" s="436"/>
      <c r="D238" s="437"/>
      <c r="E238" s="437"/>
      <c r="F238" s="437"/>
      <c r="G238" s="437"/>
      <c r="H238" s="437"/>
      <c r="I238" s="437"/>
      <c r="J238" s="437"/>
      <c r="K238" s="437"/>
      <c r="L238" s="437"/>
      <c r="M238" s="438"/>
      <c r="N238" s="21"/>
      <c r="O238" s="21"/>
      <c r="P238" s="21"/>
      <c r="Q238" s="21"/>
    </row>
    <row r="239" spans="1:21" ht="15.95" customHeight="1" thickBot="1" x14ac:dyDescent="0.25">
      <c r="A239" s="1"/>
      <c r="B239" s="1"/>
      <c r="C239" s="439"/>
      <c r="D239" s="440"/>
      <c r="E239" s="440"/>
      <c r="F239" s="440"/>
      <c r="G239" s="440"/>
      <c r="H239" s="440"/>
      <c r="I239" s="440"/>
      <c r="J239" s="440"/>
      <c r="K239" s="440"/>
      <c r="L239" s="440"/>
      <c r="M239" s="441"/>
      <c r="N239" s="21"/>
      <c r="O239" s="21"/>
      <c r="P239" s="21"/>
      <c r="Q239" s="21"/>
    </row>
    <row r="240" spans="1:21" ht="15.95" customHeight="1" x14ac:dyDescent="0.2">
      <c r="A240" s="1"/>
      <c r="B240" s="1"/>
      <c r="C240" s="1"/>
      <c r="D240" s="1"/>
      <c r="E240" s="1"/>
      <c r="F240" s="1"/>
      <c r="G240" s="1"/>
      <c r="H240" s="1"/>
      <c r="I240" s="1"/>
      <c r="J240" s="1"/>
      <c r="K240" s="1"/>
      <c r="L240" s="1"/>
      <c r="M240" s="1"/>
      <c r="N240" s="21"/>
      <c r="O240" s="21"/>
      <c r="P240" s="21"/>
      <c r="Q240" s="21"/>
    </row>
    <row r="241" spans="1:21" ht="15.95" customHeight="1" thickBot="1" x14ac:dyDescent="0.25">
      <c r="A241" s="1"/>
      <c r="B241" s="3"/>
      <c r="C241" s="8" t="s">
        <v>137</v>
      </c>
      <c r="D241" s="3"/>
      <c r="E241" s="1"/>
      <c r="F241" s="1"/>
      <c r="G241" s="1"/>
      <c r="H241" s="1"/>
      <c r="I241" s="1"/>
      <c r="J241" s="1"/>
      <c r="K241" s="1"/>
      <c r="L241" s="1"/>
      <c r="M241" s="1"/>
      <c r="N241" s="21"/>
      <c r="O241" s="21"/>
      <c r="P241" s="21"/>
      <c r="Q241" s="21"/>
    </row>
    <row r="242" spans="1:21" ht="15.95" customHeight="1" thickBot="1" x14ac:dyDescent="0.25">
      <c r="A242" s="1"/>
      <c r="B242" s="1"/>
      <c r="C242" s="445" t="s">
        <v>214</v>
      </c>
      <c r="D242" s="446"/>
      <c r="E242" s="446"/>
      <c r="F242" s="446"/>
      <c r="G242" s="446"/>
      <c r="H242" s="446"/>
      <c r="I242" s="446"/>
      <c r="J242" s="446"/>
      <c r="K242" s="446"/>
      <c r="L242" s="446"/>
      <c r="M242" s="447"/>
      <c r="N242" s="21"/>
      <c r="O242" s="21"/>
      <c r="P242" s="21"/>
      <c r="Q242" s="21"/>
    </row>
    <row r="243" spans="1:21" ht="15.95" customHeight="1" thickBot="1" x14ac:dyDescent="0.25">
      <c r="A243" s="1"/>
      <c r="B243" s="1"/>
      <c r="C243" s="11" t="s">
        <v>138</v>
      </c>
      <c r="D243" s="1"/>
      <c r="E243" s="1"/>
      <c r="F243" s="1"/>
      <c r="G243" s="1"/>
      <c r="H243" s="1"/>
      <c r="I243" s="1"/>
      <c r="J243" s="1"/>
      <c r="K243" s="1"/>
      <c r="L243" s="1"/>
      <c r="M243" s="1"/>
      <c r="N243" s="21"/>
      <c r="O243" s="21"/>
      <c r="P243" s="21"/>
      <c r="Q243" s="21"/>
    </row>
    <row r="244" spans="1:21" ht="15.95" customHeight="1" thickBot="1" x14ac:dyDescent="0.25">
      <c r="A244" s="1"/>
      <c r="B244" s="1"/>
      <c r="C244" s="442"/>
      <c r="D244" s="443"/>
      <c r="E244" s="443"/>
      <c r="F244" s="443"/>
      <c r="G244" s="443"/>
      <c r="H244" s="443"/>
      <c r="I244" s="443"/>
      <c r="J244" s="443"/>
      <c r="K244" s="443"/>
      <c r="L244" s="443"/>
      <c r="M244" s="444"/>
      <c r="N244" s="21"/>
      <c r="O244" s="21"/>
      <c r="P244" s="21"/>
      <c r="Q244" s="21"/>
    </row>
    <row r="245" spans="1:21" ht="15.95" customHeight="1" x14ac:dyDescent="0.2">
      <c r="A245" s="1"/>
      <c r="B245" s="3"/>
      <c r="C245" s="360" t="s">
        <v>139</v>
      </c>
      <c r="D245" s="8"/>
      <c r="E245" s="362" t="s">
        <v>140</v>
      </c>
      <c r="F245" s="11"/>
      <c r="G245" s="364" t="s">
        <v>141</v>
      </c>
      <c r="H245" s="10"/>
      <c r="I245" s="366" t="s">
        <v>142</v>
      </c>
      <c r="J245" s="366"/>
      <c r="K245" s="366"/>
      <c r="L245" s="366"/>
      <c r="M245" s="366"/>
      <c r="N245" s="21"/>
      <c r="O245" s="21"/>
      <c r="P245" s="21"/>
      <c r="Q245" s="21"/>
    </row>
    <row r="246" spans="1:21" ht="15.95" customHeight="1" thickBot="1" x14ac:dyDescent="0.25">
      <c r="A246" s="1"/>
      <c r="B246" s="3"/>
      <c r="C246" s="361"/>
      <c r="D246" s="8"/>
      <c r="E246" s="363"/>
      <c r="F246" s="11"/>
      <c r="G246" s="365"/>
      <c r="H246" s="12"/>
      <c r="I246" s="13">
        <v>2565</v>
      </c>
      <c r="J246" s="13"/>
      <c r="K246" s="13">
        <v>2566</v>
      </c>
      <c r="L246" s="13"/>
      <c r="M246" s="13">
        <v>2567</v>
      </c>
      <c r="N246" s="21"/>
      <c r="O246" s="21"/>
      <c r="P246" s="21"/>
      <c r="Q246" s="21"/>
    </row>
    <row r="247" spans="1:21" ht="15.95" customHeight="1" thickBot="1" x14ac:dyDescent="0.4">
      <c r="A247" s="1"/>
      <c r="B247" s="3"/>
      <c r="C247" s="172"/>
      <c r="D247" s="3"/>
      <c r="E247" s="173"/>
      <c r="F247" s="1"/>
      <c r="G247" s="174"/>
      <c r="H247" s="109"/>
      <c r="I247" s="174"/>
      <c r="J247" s="110"/>
      <c r="K247" s="174"/>
      <c r="L247" s="110"/>
      <c r="M247" s="174"/>
      <c r="N247" s="21"/>
      <c r="O247" s="21" t="str">
        <f>C242</f>
        <v>ตัวชี้วัดของการบรรลุผลตามนโยบายและแผนรัฐบาล/แผนบูรณาการกลุ่มจังหวัด</v>
      </c>
      <c r="P247" s="138" t="str">
        <f>ตัววัดหมวด7และคำนวณคะแนน!N14</f>
        <v/>
      </c>
      <c r="Q247" s="21"/>
      <c r="T247" s="136" t="s">
        <v>143</v>
      </c>
      <c r="U247" s="136" t="s">
        <v>144</v>
      </c>
    </row>
    <row r="248" spans="1:21" ht="15.95" customHeight="1" x14ac:dyDescent="0.2">
      <c r="A248" s="1"/>
      <c r="B248" s="1"/>
      <c r="C248" s="1"/>
      <c r="D248" s="1"/>
      <c r="E248" s="1"/>
      <c r="F248" s="1"/>
      <c r="G248" s="1"/>
      <c r="H248" s="1"/>
      <c r="I248" s="1"/>
      <c r="J248" s="1"/>
      <c r="K248" s="1"/>
      <c r="L248" s="1"/>
      <c r="M248" s="1"/>
      <c r="N248" s="21"/>
      <c r="O248" s="21"/>
      <c r="P248" s="21"/>
      <c r="Q248" s="21"/>
    </row>
    <row r="249" spans="1:21" ht="15.95" customHeight="1" thickBot="1" x14ac:dyDescent="0.25">
      <c r="A249" s="1"/>
      <c r="B249" s="1"/>
      <c r="C249" s="13" t="s">
        <v>145</v>
      </c>
      <c r="D249" s="1"/>
      <c r="E249" s="1"/>
      <c r="F249" s="1"/>
      <c r="G249" s="1"/>
      <c r="H249" s="1"/>
      <c r="I249" s="1"/>
      <c r="J249" s="1"/>
      <c r="K249" s="1"/>
      <c r="L249" s="1"/>
      <c r="M249" s="1"/>
      <c r="N249" s="21"/>
      <c r="O249" s="21"/>
      <c r="P249" s="21"/>
      <c r="Q249" s="21"/>
    </row>
    <row r="250" spans="1:21" ht="15.95" customHeight="1" x14ac:dyDescent="0.2">
      <c r="A250" s="1"/>
      <c r="B250" s="1"/>
      <c r="C250" s="433"/>
      <c r="D250" s="434"/>
      <c r="E250" s="434"/>
      <c r="F250" s="434"/>
      <c r="G250" s="434"/>
      <c r="H250" s="434"/>
      <c r="I250" s="434"/>
      <c r="J250" s="434"/>
      <c r="K250" s="434"/>
      <c r="L250" s="434"/>
      <c r="M250" s="435"/>
      <c r="N250" s="21"/>
      <c r="O250" s="21"/>
      <c r="P250" s="21"/>
      <c r="Q250" s="21"/>
    </row>
    <row r="251" spans="1:21" ht="15.95" customHeight="1" x14ac:dyDescent="0.2">
      <c r="A251" s="1"/>
      <c r="B251" s="1"/>
      <c r="C251" s="436"/>
      <c r="D251" s="437"/>
      <c r="E251" s="437"/>
      <c r="F251" s="437"/>
      <c r="G251" s="437"/>
      <c r="H251" s="437"/>
      <c r="I251" s="437"/>
      <c r="J251" s="437"/>
      <c r="K251" s="437"/>
      <c r="L251" s="437"/>
      <c r="M251" s="438"/>
      <c r="N251" s="21"/>
      <c r="O251" s="21"/>
      <c r="P251" s="21"/>
      <c r="Q251" s="21"/>
    </row>
    <row r="252" spans="1:21" ht="15.95" customHeight="1" thickBot="1" x14ac:dyDescent="0.25">
      <c r="A252" s="1"/>
      <c r="B252" s="1"/>
      <c r="C252" s="439"/>
      <c r="D252" s="440"/>
      <c r="E252" s="440"/>
      <c r="F252" s="440"/>
      <c r="G252" s="440"/>
      <c r="H252" s="440"/>
      <c r="I252" s="440"/>
      <c r="J252" s="440"/>
      <c r="K252" s="440"/>
      <c r="L252" s="440"/>
      <c r="M252" s="441"/>
      <c r="N252" s="21"/>
      <c r="O252" s="21"/>
      <c r="P252" s="21"/>
      <c r="Q252" s="21"/>
    </row>
    <row r="253" spans="1:21" ht="15.95" customHeight="1" x14ac:dyDescent="0.2">
      <c r="A253" s="1"/>
      <c r="B253" s="1"/>
      <c r="C253" s="1"/>
      <c r="D253" s="1"/>
      <c r="E253" s="1"/>
      <c r="F253" s="1"/>
      <c r="G253" s="1"/>
      <c r="H253" s="1"/>
      <c r="I253" s="1"/>
      <c r="J253" s="1"/>
      <c r="K253" s="1"/>
      <c r="L253" s="1"/>
      <c r="M253" s="1"/>
      <c r="N253" s="21"/>
      <c r="O253" s="21"/>
      <c r="P253" s="21"/>
      <c r="Q253" s="21"/>
    </row>
    <row r="254" spans="1:21" ht="15.95" customHeight="1" x14ac:dyDescent="0.2">
      <c r="A254" s="1"/>
      <c r="B254" s="3" t="s">
        <v>215</v>
      </c>
      <c r="C254" s="1"/>
      <c r="D254" s="3"/>
      <c r="E254" s="1"/>
      <c r="F254" s="1"/>
      <c r="G254" s="1"/>
      <c r="H254" s="1"/>
      <c r="I254" s="1"/>
      <c r="J254" s="1"/>
      <c r="K254" s="1"/>
      <c r="L254" s="1"/>
      <c r="M254" s="1"/>
      <c r="N254" s="21"/>
      <c r="O254" s="21"/>
      <c r="P254" s="21"/>
      <c r="Q254" s="21"/>
    </row>
    <row r="255" spans="1:21" ht="8.1" customHeight="1" x14ac:dyDescent="0.2">
      <c r="A255" s="1"/>
      <c r="B255" s="1"/>
      <c r="C255" s="1"/>
      <c r="D255" s="1"/>
      <c r="E255" s="1"/>
      <c r="F255" s="1"/>
      <c r="G255" s="1"/>
      <c r="H255" s="1"/>
      <c r="I255" s="1"/>
      <c r="J255" s="1"/>
      <c r="K255" s="1"/>
      <c r="L255" s="1"/>
      <c r="M255" s="1"/>
      <c r="N255" s="21"/>
      <c r="O255" s="21"/>
      <c r="P255" s="21"/>
      <c r="Q255" s="21"/>
    </row>
    <row r="256" spans="1:21" ht="15.95" customHeight="1" thickBot="1" x14ac:dyDescent="0.25">
      <c r="A256" s="1"/>
      <c r="B256" s="3"/>
      <c r="C256" s="8" t="s">
        <v>137</v>
      </c>
      <c r="D256" s="3"/>
      <c r="E256" s="1"/>
      <c r="F256" s="1"/>
      <c r="G256" s="1"/>
      <c r="H256" s="1"/>
      <c r="I256" s="1"/>
      <c r="J256" s="1"/>
      <c r="K256" s="1"/>
      <c r="L256" s="1"/>
      <c r="M256" s="1"/>
      <c r="N256" s="21"/>
      <c r="O256" s="21"/>
      <c r="P256" s="21"/>
      <c r="Q256" s="21"/>
    </row>
    <row r="257" spans="1:21" ht="48" customHeight="1" thickBot="1" x14ac:dyDescent="0.25">
      <c r="A257" s="1"/>
      <c r="B257" s="1"/>
      <c r="C257" s="445" t="s">
        <v>216</v>
      </c>
      <c r="D257" s="446"/>
      <c r="E257" s="446"/>
      <c r="F257" s="446"/>
      <c r="G257" s="446"/>
      <c r="H257" s="446"/>
      <c r="I257" s="446"/>
      <c r="J257" s="446"/>
      <c r="K257" s="446"/>
      <c r="L257" s="446"/>
      <c r="M257" s="447"/>
      <c r="N257" s="21"/>
      <c r="O257" s="21"/>
      <c r="P257" s="21"/>
      <c r="Q257" s="21"/>
    </row>
    <row r="258" spans="1:21" ht="15.95" customHeight="1" thickBot="1" x14ac:dyDescent="0.25">
      <c r="A258" s="1"/>
      <c r="B258" s="1"/>
      <c r="C258" s="11" t="s">
        <v>138</v>
      </c>
      <c r="D258" s="1"/>
      <c r="E258" s="1"/>
      <c r="F258" s="1"/>
      <c r="G258" s="1"/>
      <c r="H258" s="1"/>
      <c r="I258" s="1"/>
      <c r="J258" s="1"/>
      <c r="K258" s="1"/>
      <c r="L258" s="1"/>
      <c r="M258" s="1"/>
      <c r="N258" s="21"/>
      <c r="O258" s="21"/>
      <c r="P258" s="21"/>
      <c r="Q258" s="21"/>
    </row>
    <row r="259" spans="1:21" ht="15.95" customHeight="1" thickBot="1" x14ac:dyDescent="0.25">
      <c r="A259" s="1"/>
      <c r="B259" s="1"/>
      <c r="C259" s="442"/>
      <c r="D259" s="443"/>
      <c r="E259" s="443"/>
      <c r="F259" s="443"/>
      <c r="G259" s="443"/>
      <c r="H259" s="443"/>
      <c r="I259" s="443"/>
      <c r="J259" s="443"/>
      <c r="K259" s="443"/>
      <c r="L259" s="443"/>
      <c r="M259" s="444"/>
      <c r="N259" s="21"/>
      <c r="O259" s="21"/>
      <c r="P259" s="21"/>
      <c r="Q259" s="21"/>
    </row>
    <row r="260" spans="1:21" ht="15.95" customHeight="1" x14ac:dyDescent="0.2">
      <c r="A260" s="1"/>
      <c r="B260" s="3"/>
      <c r="C260" s="360" t="s">
        <v>139</v>
      </c>
      <c r="D260" s="8"/>
      <c r="E260" s="362" t="s">
        <v>140</v>
      </c>
      <c r="F260" s="11"/>
      <c r="G260" s="364" t="s">
        <v>141</v>
      </c>
      <c r="H260" s="10"/>
      <c r="I260" s="366" t="s">
        <v>142</v>
      </c>
      <c r="J260" s="366"/>
      <c r="K260" s="366"/>
      <c r="L260" s="366"/>
      <c r="M260" s="366"/>
      <c r="N260" s="21"/>
      <c r="O260" s="21"/>
      <c r="P260" s="21"/>
      <c r="Q260" s="21"/>
    </row>
    <row r="261" spans="1:21" ht="15.95" customHeight="1" thickBot="1" x14ac:dyDescent="0.25">
      <c r="A261" s="1"/>
      <c r="B261" s="3"/>
      <c r="C261" s="361"/>
      <c r="D261" s="8"/>
      <c r="E261" s="363"/>
      <c r="F261" s="11"/>
      <c r="G261" s="365"/>
      <c r="H261" s="12"/>
      <c r="I261" s="13">
        <v>2565</v>
      </c>
      <c r="J261" s="13"/>
      <c r="K261" s="13">
        <v>2566</v>
      </c>
      <c r="L261" s="13"/>
      <c r="M261" s="13">
        <v>2567</v>
      </c>
      <c r="N261" s="21"/>
      <c r="O261" s="21"/>
      <c r="P261" s="21"/>
      <c r="Q261" s="21"/>
    </row>
    <row r="262" spans="1:21" ht="15.95" customHeight="1" thickBot="1" x14ac:dyDescent="0.4">
      <c r="A262" s="1"/>
      <c r="B262" s="3"/>
      <c r="C262" s="172"/>
      <c r="D262" s="3"/>
      <c r="E262" s="173"/>
      <c r="F262" s="1"/>
      <c r="G262" s="174"/>
      <c r="H262" s="109"/>
      <c r="I262" s="174"/>
      <c r="J262" s="110"/>
      <c r="K262" s="174"/>
      <c r="L262" s="110"/>
      <c r="M262" s="174"/>
      <c r="N262" s="21"/>
      <c r="O262" s="21" t="str">
        <f>C257</f>
        <v>ตัวชี้วัดของการบรรลุความสำเร็จในกระบวนการที่ดำเนินการข้ามหลายหน่วยงาน (Joint KPI)
(โดยพิจารณาตัวชี้วัดจากความสอดคล้องตามพันธกิจหลักขององค์การแต่ในกรณีระบุตัวชี้วัด ITA จะไม่พิจารณาให้คะแนน)</v>
      </c>
      <c r="P262" s="138" t="str">
        <f>ตัววัดหมวด7และคำนวณคะแนน!N47</f>
        <v/>
      </c>
      <c r="Q262" s="21"/>
      <c r="T262" s="136" t="s">
        <v>143</v>
      </c>
      <c r="U262" s="136" t="s">
        <v>144</v>
      </c>
    </row>
    <row r="263" spans="1:21" ht="15.95" customHeight="1" x14ac:dyDescent="0.2">
      <c r="A263" s="1"/>
      <c r="B263" s="1"/>
      <c r="C263" s="1"/>
      <c r="D263" s="1"/>
      <c r="E263" s="1"/>
      <c r="F263" s="1"/>
      <c r="G263" s="1"/>
      <c r="H263" s="1"/>
      <c r="I263" s="1"/>
      <c r="J263" s="1"/>
      <c r="K263" s="1"/>
      <c r="L263" s="1"/>
      <c r="M263" s="1"/>
      <c r="N263" s="21"/>
      <c r="O263" s="21"/>
      <c r="P263" s="21"/>
      <c r="Q263" s="21"/>
    </row>
    <row r="264" spans="1:21" ht="15.95" customHeight="1" thickBot="1" x14ac:dyDescent="0.25">
      <c r="A264" s="1"/>
      <c r="B264" s="1"/>
      <c r="C264" s="13" t="s">
        <v>145</v>
      </c>
      <c r="D264" s="1"/>
      <c r="E264" s="1"/>
      <c r="F264" s="1"/>
      <c r="G264" s="1"/>
      <c r="H264" s="1"/>
      <c r="I264" s="1"/>
      <c r="J264" s="1"/>
      <c r="K264" s="1"/>
      <c r="L264" s="1"/>
      <c r="M264" s="1"/>
      <c r="N264" s="21"/>
      <c r="O264" s="21"/>
      <c r="P264" s="21"/>
      <c r="Q264" s="21"/>
    </row>
    <row r="265" spans="1:21" ht="15.95" customHeight="1" x14ac:dyDescent="0.2">
      <c r="A265" s="1"/>
      <c r="B265" s="1"/>
      <c r="C265" s="433"/>
      <c r="D265" s="434"/>
      <c r="E265" s="434"/>
      <c r="F265" s="434"/>
      <c r="G265" s="434"/>
      <c r="H265" s="434"/>
      <c r="I265" s="434"/>
      <c r="J265" s="434"/>
      <c r="K265" s="434"/>
      <c r="L265" s="434"/>
      <c r="M265" s="435"/>
      <c r="N265" s="21"/>
      <c r="O265" s="21"/>
      <c r="P265" s="21"/>
      <c r="Q265" s="21"/>
    </row>
    <row r="266" spans="1:21" ht="15.95" customHeight="1" x14ac:dyDescent="0.2">
      <c r="A266" s="1"/>
      <c r="B266" s="1"/>
      <c r="C266" s="436"/>
      <c r="D266" s="437"/>
      <c r="E266" s="437"/>
      <c r="F266" s="437"/>
      <c r="G266" s="437"/>
      <c r="H266" s="437"/>
      <c r="I266" s="437"/>
      <c r="J266" s="437"/>
      <c r="K266" s="437"/>
      <c r="L266" s="437"/>
      <c r="M266" s="438"/>
      <c r="N266" s="21"/>
      <c r="O266" s="21"/>
      <c r="P266" s="21"/>
      <c r="Q266" s="21"/>
    </row>
    <row r="267" spans="1:21" ht="15.95" customHeight="1" thickBot="1" x14ac:dyDescent="0.25">
      <c r="A267" s="1"/>
      <c r="B267" s="1"/>
      <c r="C267" s="439"/>
      <c r="D267" s="440"/>
      <c r="E267" s="440"/>
      <c r="F267" s="440"/>
      <c r="G267" s="440"/>
      <c r="H267" s="440"/>
      <c r="I267" s="440"/>
      <c r="J267" s="440"/>
      <c r="K267" s="440"/>
      <c r="L267" s="440"/>
      <c r="M267" s="441"/>
      <c r="N267" s="21"/>
      <c r="O267" s="21"/>
      <c r="P267" s="21"/>
      <c r="Q267" s="21"/>
    </row>
    <row r="268" spans="1:21" ht="15.95" customHeight="1" x14ac:dyDescent="0.2">
      <c r="A268" s="1"/>
      <c r="B268" s="1"/>
      <c r="C268" s="1"/>
      <c r="D268" s="1"/>
      <c r="E268" s="1"/>
      <c r="F268" s="1"/>
      <c r="G268" s="1"/>
      <c r="H268" s="1"/>
      <c r="I268" s="1"/>
      <c r="J268" s="1"/>
      <c r="K268" s="1"/>
      <c r="L268" s="1"/>
      <c r="M268" s="1"/>
      <c r="N268" s="21"/>
      <c r="O268" s="21"/>
      <c r="P268" s="21"/>
      <c r="Q268" s="21"/>
    </row>
    <row r="269" spans="1:21" ht="15.95" customHeight="1" thickBot="1" x14ac:dyDescent="0.25">
      <c r="A269" s="1"/>
      <c r="B269" s="3"/>
      <c r="C269" s="8" t="s">
        <v>137</v>
      </c>
      <c r="D269" s="3"/>
      <c r="E269" s="1"/>
      <c r="F269" s="1"/>
      <c r="G269" s="1"/>
      <c r="H269" s="1"/>
      <c r="I269" s="1"/>
      <c r="J269" s="1"/>
      <c r="K269" s="1"/>
      <c r="L269" s="1"/>
      <c r="M269" s="1"/>
      <c r="N269" s="21"/>
      <c r="O269" s="21"/>
      <c r="P269" s="21"/>
      <c r="Q269" s="21"/>
    </row>
    <row r="270" spans="1:21" ht="48" customHeight="1" thickBot="1" x14ac:dyDescent="0.25">
      <c r="A270" s="1"/>
      <c r="B270" s="1"/>
      <c r="C270" s="445" t="s">
        <v>216</v>
      </c>
      <c r="D270" s="446"/>
      <c r="E270" s="446"/>
      <c r="F270" s="446"/>
      <c r="G270" s="446"/>
      <c r="H270" s="446"/>
      <c r="I270" s="446"/>
      <c r="J270" s="446"/>
      <c r="K270" s="446"/>
      <c r="L270" s="446"/>
      <c r="M270" s="447"/>
      <c r="N270" s="21"/>
      <c r="O270" s="21"/>
      <c r="P270" s="21"/>
      <c r="Q270" s="21"/>
    </row>
    <row r="271" spans="1:21" ht="15.95" customHeight="1" thickBot="1" x14ac:dyDescent="0.25">
      <c r="A271" s="1"/>
      <c r="B271" s="1"/>
      <c r="C271" s="11" t="s">
        <v>138</v>
      </c>
      <c r="D271" s="1"/>
      <c r="E271" s="1"/>
      <c r="F271" s="1"/>
      <c r="G271" s="1"/>
      <c r="H271" s="1"/>
      <c r="I271" s="1"/>
      <c r="J271" s="1"/>
      <c r="K271" s="1"/>
      <c r="L271" s="1"/>
      <c r="M271" s="1"/>
      <c r="N271" s="21"/>
      <c r="O271" s="21"/>
      <c r="P271" s="21"/>
      <c r="Q271" s="21"/>
    </row>
    <row r="272" spans="1:21" ht="15.95" customHeight="1" thickBot="1" x14ac:dyDescent="0.25">
      <c r="A272" s="1"/>
      <c r="B272" s="1"/>
      <c r="C272" s="442"/>
      <c r="D272" s="443"/>
      <c r="E272" s="443"/>
      <c r="F272" s="443"/>
      <c r="G272" s="443"/>
      <c r="H272" s="443"/>
      <c r="I272" s="443"/>
      <c r="J272" s="443"/>
      <c r="K272" s="443"/>
      <c r="L272" s="443"/>
      <c r="M272" s="444"/>
      <c r="N272" s="21"/>
      <c r="O272" s="21"/>
      <c r="P272" s="21"/>
      <c r="Q272" s="21"/>
    </row>
    <row r="273" spans="1:21" ht="15.95" customHeight="1" x14ac:dyDescent="0.2">
      <c r="A273" s="1"/>
      <c r="B273" s="3"/>
      <c r="C273" s="360" t="s">
        <v>139</v>
      </c>
      <c r="D273" s="8"/>
      <c r="E273" s="362" t="s">
        <v>140</v>
      </c>
      <c r="F273" s="11"/>
      <c r="G273" s="364" t="s">
        <v>141</v>
      </c>
      <c r="H273" s="10"/>
      <c r="I273" s="366" t="s">
        <v>142</v>
      </c>
      <c r="J273" s="366"/>
      <c r="K273" s="366"/>
      <c r="L273" s="366"/>
      <c r="M273" s="366"/>
      <c r="N273" s="21"/>
      <c r="O273" s="21"/>
      <c r="P273" s="21"/>
      <c r="Q273" s="21"/>
    </row>
    <row r="274" spans="1:21" ht="15.95" customHeight="1" thickBot="1" x14ac:dyDescent="0.25">
      <c r="A274" s="1"/>
      <c r="B274" s="3"/>
      <c r="C274" s="361"/>
      <c r="D274" s="8"/>
      <c r="E274" s="363"/>
      <c r="F274" s="11"/>
      <c r="G274" s="365"/>
      <c r="H274" s="12"/>
      <c r="I274" s="13">
        <v>2565</v>
      </c>
      <c r="J274" s="13"/>
      <c r="K274" s="13">
        <v>2566</v>
      </c>
      <c r="L274" s="13"/>
      <c r="M274" s="13">
        <v>2567</v>
      </c>
      <c r="N274" s="21"/>
      <c r="O274" s="21"/>
      <c r="P274" s="21"/>
      <c r="Q274" s="21"/>
    </row>
    <row r="275" spans="1:21" ht="15.95" customHeight="1" thickBot="1" x14ac:dyDescent="0.4">
      <c r="A275" s="1"/>
      <c r="B275" s="3"/>
      <c r="C275" s="172"/>
      <c r="D275" s="3"/>
      <c r="E275" s="173"/>
      <c r="F275" s="1"/>
      <c r="G275" s="174"/>
      <c r="H275" s="109"/>
      <c r="I275" s="174"/>
      <c r="J275" s="110"/>
      <c r="K275" s="174"/>
      <c r="L275" s="110"/>
      <c r="M275" s="174"/>
      <c r="N275" s="21"/>
      <c r="O275" s="21" t="str">
        <f>C270</f>
        <v>ตัวชี้วัดของการบรรลุความสำเร็จในกระบวนการที่ดำเนินการข้ามหลายหน่วยงาน (Joint KPI)
(โดยพิจารณาตัวชี้วัดจากความสอดคล้องตามพันธกิจหลักขององค์การแต่ในกรณีระบุตัวชี้วัด ITA จะไม่พิจารณาให้คะแนน)</v>
      </c>
      <c r="P275" s="138" t="str">
        <f>ตัววัดหมวด7และคำนวณคะแนน!N48</f>
        <v/>
      </c>
      <c r="Q275" s="21"/>
      <c r="T275" s="136" t="s">
        <v>143</v>
      </c>
      <c r="U275" s="136" t="s">
        <v>144</v>
      </c>
    </row>
    <row r="276" spans="1:21" ht="15.95" customHeight="1" x14ac:dyDescent="0.2">
      <c r="A276" s="1"/>
      <c r="B276" s="1"/>
      <c r="C276" s="1"/>
      <c r="D276" s="1"/>
      <c r="E276" s="1"/>
      <c r="F276" s="1"/>
      <c r="G276" s="1"/>
      <c r="H276" s="1"/>
      <c r="I276" s="1"/>
      <c r="J276" s="1"/>
      <c r="K276" s="1"/>
      <c r="L276" s="1"/>
      <c r="M276" s="1"/>
      <c r="N276" s="21"/>
      <c r="O276" s="21"/>
      <c r="P276" s="21"/>
      <c r="Q276" s="21"/>
    </row>
    <row r="277" spans="1:21" ht="15.95" customHeight="1" thickBot="1" x14ac:dyDescent="0.25">
      <c r="A277" s="1"/>
      <c r="B277" s="1"/>
      <c r="C277" s="13" t="s">
        <v>145</v>
      </c>
      <c r="D277" s="1"/>
      <c r="E277" s="1"/>
      <c r="F277" s="1"/>
      <c r="G277" s="1"/>
      <c r="H277" s="1"/>
      <c r="I277" s="1"/>
      <c r="J277" s="1"/>
      <c r="K277" s="1"/>
      <c r="L277" s="1"/>
      <c r="M277" s="1"/>
      <c r="N277" s="21"/>
      <c r="O277" s="21"/>
      <c r="P277" s="21"/>
      <c r="Q277" s="21"/>
    </row>
    <row r="278" spans="1:21" ht="15.95" customHeight="1" x14ac:dyDescent="0.2">
      <c r="A278" s="1"/>
      <c r="B278" s="1"/>
      <c r="C278" s="433"/>
      <c r="D278" s="434"/>
      <c r="E278" s="434"/>
      <c r="F278" s="434"/>
      <c r="G278" s="434"/>
      <c r="H278" s="434"/>
      <c r="I278" s="434"/>
      <c r="J278" s="434"/>
      <c r="K278" s="434"/>
      <c r="L278" s="434"/>
      <c r="M278" s="435"/>
      <c r="N278" s="21"/>
      <c r="O278" s="21"/>
      <c r="P278" s="21"/>
      <c r="Q278" s="21"/>
    </row>
    <row r="279" spans="1:21" ht="15.95" customHeight="1" x14ac:dyDescent="0.2">
      <c r="A279" s="1"/>
      <c r="B279" s="1"/>
      <c r="C279" s="436"/>
      <c r="D279" s="437"/>
      <c r="E279" s="437"/>
      <c r="F279" s="437"/>
      <c r="G279" s="437"/>
      <c r="H279" s="437"/>
      <c r="I279" s="437"/>
      <c r="J279" s="437"/>
      <c r="K279" s="437"/>
      <c r="L279" s="437"/>
      <c r="M279" s="438"/>
      <c r="N279" s="21"/>
      <c r="O279" s="21"/>
      <c r="P279" s="21"/>
      <c r="Q279" s="21"/>
    </row>
    <row r="280" spans="1:21" ht="15.95" customHeight="1" thickBot="1" x14ac:dyDescent="0.25">
      <c r="A280" s="1"/>
      <c r="B280" s="1"/>
      <c r="C280" s="439"/>
      <c r="D280" s="440"/>
      <c r="E280" s="440"/>
      <c r="F280" s="440"/>
      <c r="G280" s="440"/>
      <c r="H280" s="440"/>
      <c r="I280" s="440"/>
      <c r="J280" s="440"/>
      <c r="K280" s="440"/>
      <c r="L280" s="440"/>
      <c r="M280" s="441"/>
      <c r="N280" s="21"/>
      <c r="O280" s="21"/>
      <c r="P280" s="21"/>
      <c r="Q280" s="21"/>
    </row>
    <row r="281" spans="1:21" ht="15.95" customHeight="1" x14ac:dyDescent="0.2">
      <c r="A281" s="1"/>
      <c r="B281" s="1"/>
      <c r="C281" s="1"/>
      <c r="D281" s="1"/>
      <c r="E281" s="1"/>
      <c r="F281" s="1"/>
      <c r="G281" s="1"/>
      <c r="H281" s="1"/>
      <c r="I281" s="1"/>
      <c r="J281" s="1"/>
      <c r="K281" s="1"/>
      <c r="L281" s="1"/>
      <c r="M281" s="1"/>
      <c r="N281" s="21"/>
      <c r="O281" s="21"/>
      <c r="P281" s="21"/>
      <c r="Q281" s="21"/>
    </row>
    <row r="282" spans="1:21" ht="15.95" customHeight="1" x14ac:dyDescent="0.2">
      <c r="A282" s="1"/>
      <c r="B282" s="3" t="s">
        <v>217</v>
      </c>
      <c r="C282" s="1"/>
      <c r="D282" s="3"/>
      <c r="E282" s="1"/>
      <c r="F282" s="1"/>
      <c r="G282" s="1"/>
      <c r="H282" s="1"/>
      <c r="I282" s="1"/>
      <c r="J282" s="1"/>
      <c r="K282" s="1"/>
      <c r="L282" s="1"/>
      <c r="M282" s="1"/>
      <c r="N282" s="21"/>
      <c r="O282" s="21"/>
      <c r="P282" s="21"/>
      <c r="Q282" s="21"/>
    </row>
    <row r="283" spans="1:21" ht="8.1" customHeight="1" x14ac:dyDescent="0.2">
      <c r="A283" s="1"/>
      <c r="B283" s="1"/>
      <c r="C283" s="1"/>
      <c r="D283" s="1"/>
      <c r="E283" s="1"/>
      <c r="F283" s="1"/>
      <c r="G283" s="1"/>
      <c r="H283" s="1"/>
      <c r="I283" s="1"/>
      <c r="J283" s="1"/>
      <c r="K283" s="1"/>
      <c r="L283" s="1"/>
      <c r="M283" s="1"/>
      <c r="N283" s="21"/>
      <c r="O283" s="21"/>
      <c r="P283" s="21"/>
      <c r="Q283" s="21"/>
    </row>
    <row r="284" spans="1:21" ht="15.95" customHeight="1" thickBot="1" x14ac:dyDescent="0.25">
      <c r="A284" s="1"/>
      <c r="B284" s="3"/>
      <c r="C284" s="8" t="s">
        <v>137</v>
      </c>
      <c r="D284" s="3"/>
      <c r="E284" s="1"/>
      <c r="F284" s="1"/>
      <c r="G284" s="1"/>
      <c r="H284" s="1"/>
      <c r="I284" s="1"/>
      <c r="J284" s="1"/>
      <c r="K284" s="1"/>
      <c r="L284" s="1"/>
      <c r="M284" s="1"/>
      <c r="N284" s="21"/>
      <c r="O284" s="21"/>
      <c r="P284" s="21"/>
      <c r="Q284" s="21"/>
    </row>
    <row r="285" spans="1:21" ht="32.1" customHeight="1" thickBot="1" x14ac:dyDescent="0.25">
      <c r="A285" s="1"/>
      <c r="B285" s="1"/>
      <c r="C285" s="430" t="s">
        <v>631</v>
      </c>
      <c r="D285" s="431"/>
      <c r="E285" s="431"/>
      <c r="F285" s="431"/>
      <c r="G285" s="431"/>
      <c r="H285" s="431"/>
      <c r="I285" s="431"/>
      <c r="J285" s="431"/>
      <c r="K285" s="431"/>
      <c r="L285" s="431"/>
      <c r="M285" s="432"/>
      <c r="N285" s="21"/>
      <c r="O285" s="21"/>
      <c r="P285" s="21"/>
      <c r="Q285" s="21"/>
    </row>
    <row r="286" spans="1:21" ht="15.95" customHeight="1" thickBot="1" x14ac:dyDescent="0.25">
      <c r="A286" s="1"/>
      <c r="B286" s="1"/>
      <c r="C286" s="11" t="s">
        <v>138</v>
      </c>
      <c r="D286" s="1"/>
      <c r="E286" s="1"/>
      <c r="F286" s="1"/>
      <c r="G286" s="1"/>
      <c r="H286" s="1"/>
      <c r="I286" s="1"/>
      <c r="J286" s="1"/>
      <c r="K286" s="1"/>
      <c r="L286" s="1"/>
      <c r="M286" s="1"/>
      <c r="N286" s="21"/>
      <c r="O286" s="21"/>
      <c r="P286" s="21"/>
      <c r="Q286" s="21"/>
    </row>
    <row r="287" spans="1:21" ht="15.95" customHeight="1" thickBot="1" x14ac:dyDescent="0.25">
      <c r="A287" s="1"/>
      <c r="B287" s="1"/>
      <c r="C287" s="442"/>
      <c r="D287" s="443"/>
      <c r="E287" s="443"/>
      <c r="F287" s="443"/>
      <c r="G287" s="443"/>
      <c r="H287" s="443"/>
      <c r="I287" s="443"/>
      <c r="J287" s="443"/>
      <c r="K287" s="443"/>
      <c r="L287" s="443"/>
      <c r="M287" s="444"/>
      <c r="N287" s="21"/>
      <c r="O287" s="21"/>
      <c r="P287" s="21"/>
      <c r="Q287" s="21"/>
    </row>
    <row r="288" spans="1:21" ht="15.95" customHeight="1" x14ac:dyDescent="0.2">
      <c r="A288" s="1"/>
      <c r="B288" s="3"/>
      <c r="C288" s="360" t="s">
        <v>139</v>
      </c>
      <c r="D288" s="8"/>
      <c r="E288" s="362" t="s">
        <v>140</v>
      </c>
      <c r="F288" s="11"/>
      <c r="G288" s="364" t="s">
        <v>141</v>
      </c>
      <c r="H288" s="10"/>
      <c r="I288" s="366" t="s">
        <v>142</v>
      </c>
      <c r="J288" s="366"/>
      <c r="K288" s="366"/>
      <c r="L288" s="366"/>
      <c r="M288" s="366"/>
      <c r="N288" s="21"/>
      <c r="O288" s="21"/>
      <c r="P288" s="21"/>
      <c r="Q288" s="21"/>
    </row>
    <row r="289" spans="1:21" ht="15.95" customHeight="1" thickBot="1" x14ac:dyDescent="0.25">
      <c r="A289" s="1"/>
      <c r="B289" s="3"/>
      <c r="C289" s="361"/>
      <c r="D289" s="8"/>
      <c r="E289" s="363"/>
      <c r="F289" s="11"/>
      <c r="G289" s="365"/>
      <c r="H289" s="12"/>
      <c r="I289" s="13">
        <v>2565</v>
      </c>
      <c r="J289" s="13"/>
      <c r="K289" s="13">
        <v>2566</v>
      </c>
      <c r="L289" s="13"/>
      <c r="M289" s="13">
        <v>2567</v>
      </c>
      <c r="N289" s="21"/>
      <c r="O289" s="21"/>
      <c r="P289" s="21"/>
      <c r="Q289" s="21"/>
    </row>
    <row r="290" spans="1:21" ht="15.95" customHeight="1" thickBot="1" x14ac:dyDescent="0.4">
      <c r="A290" s="1"/>
      <c r="B290" s="3"/>
      <c r="C290" s="172"/>
      <c r="D290" s="3"/>
      <c r="E290" s="173"/>
      <c r="F290" s="1"/>
      <c r="G290" s="174"/>
      <c r="H290" s="109"/>
      <c r="I290" s="174"/>
      <c r="J290" s="110"/>
      <c r="K290" s="174"/>
      <c r="L290" s="110"/>
      <c r="M290" s="174"/>
      <c r="N290" s="21"/>
      <c r="O290" s="21" t="str">
        <f>C285</f>
        <v>ตัวชี้วัดที่สะท้อนถึงผลกระทบในวงกว้างจากการดำเนินการที่มีต่อด้านเศรษฐกิจของประเทศ จากการดำเนินการด้านพันธกิจหลักของส่วนราชการ</v>
      </c>
      <c r="P290" s="138" t="str">
        <f>ตัววัดหมวด7และคำนวณคะแนน!N49</f>
        <v/>
      </c>
      <c r="Q290" s="21"/>
      <c r="T290" s="136" t="s">
        <v>143</v>
      </c>
      <c r="U290" s="136" t="s">
        <v>144</v>
      </c>
    </row>
    <row r="291" spans="1:21" ht="15.95" customHeight="1" x14ac:dyDescent="0.2">
      <c r="A291" s="1"/>
      <c r="B291" s="1"/>
      <c r="C291" s="1"/>
      <c r="D291" s="1"/>
      <c r="E291" s="1"/>
      <c r="F291" s="1"/>
      <c r="G291" s="1"/>
      <c r="H291" s="1"/>
      <c r="I291" s="1"/>
      <c r="J291" s="1"/>
      <c r="K291" s="1"/>
      <c r="L291" s="1"/>
      <c r="M291" s="1"/>
      <c r="N291" s="21"/>
      <c r="O291" s="21"/>
      <c r="P291" s="21"/>
      <c r="Q291" s="21"/>
    </row>
    <row r="292" spans="1:21" ht="15.95" customHeight="1" thickBot="1" x14ac:dyDescent="0.25">
      <c r="A292" s="1"/>
      <c r="B292" s="1"/>
      <c r="C292" s="13" t="s">
        <v>145</v>
      </c>
      <c r="D292" s="1"/>
      <c r="E292" s="1"/>
      <c r="F292" s="1"/>
      <c r="G292" s="1"/>
      <c r="H292" s="1"/>
      <c r="I292" s="1"/>
      <c r="J292" s="1"/>
      <c r="K292" s="1"/>
      <c r="L292" s="1"/>
      <c r="M292" s="1"/>
      <c r="N292" s="21"/>
      <c r="O292" s="21"/>
      <c r="P292" s="21"/>
      <c r="Q292" s="21"/>
    </row>
    <row r="293" spans="1:21" ht="15.95" customHeight="1" x14ac:dyDescent="0.2">
      <c r="A293" s="1"/>
      <c r="B293" s="1"/>
      <c r="C293" s="433"/>
      <c r="D293" s="434"/>
      <c r="E293" s="434"/>
      <c r="F293" s="434"/>
      <c r="G293" s="434"/>
      <c r="H293" s="434"/>
      <c r="I293" s="434"/>
      <c r="J293" s="434"/>
      <c r="K293" s="434"/>
      <c r="L293" s="434"/>
      <c r="M293" s="435"/>
      <c r="N293" s="21"/>
      <c r="O293" s="21"/>
      <c r="P293" s="21"/>
      <c r="Q293" s="21"/>
    </row>
    <row r="294" spans="1:21" ht="15.95" customHeight="1" x14ac:dyDescent="0.2">
      <c r="A294" s="1"/>
      <c r="B294" s="1"/>
      <c r="C294" s="436"/>
      <c r="D294" s="437"/>
      <c r="E294" s="437"/>
      <c r="F294" s="437"/>
      <c r="G294" s="437"/>
      <c r="H294" s="437"/>
      <c r="I294" s="437"/>
      <c r="J294" s="437"/>
      <c r="K294" s="437"/>
      <c r="L294" s="437"/>
      <c r="M294" s="438"/>
      <c r="N294" s="21"/>
      <c r="O294" s="21"/>
      <c r="P294" s="21"/>
      <c r="Q294" s="21"/>
    </row>
    <row r="295" spans="1:21" ht="15.95" customHeight="1" thickBot="1" x14ac:dyDescent="0.25">
      <c r="A295" s="1"/>
      <c r="B295" s="1"/>
      <c r="C295" s="439"/>
      <c r="D295" s="440"/>
      <c r="E295" s="440"/>
      <c r="F295" s="440"/>
      <c r="G295" s="440"/>
      <c r="H295" s="440"/>
      <c r="I295" s="440"/>
      <c r="J295" s="440"/>
      <c r="K295" s="440"/>
      <c r="L295" s="440"/>
      <c r="M295" s="441"/>
      <c r="N295" s="21"/>
      <c r="O295" s="21"/>
      <c r="P295" s="21"/>
      <c r="Q295" s="21"/>
    </row>
    <row r="296" spans="1:21" ht="15.95" customHeight="1" x14ac:dyDescent="0.2">
      <c r="A296" s="1"/>
      <c r="B296" s="1"/>
      <c r="C296" s="1"/>
      <c r="D296" s="1"/>
      <c r="E296" s="1"/>
      <c r="F296" s="1"/>
      <c r="G296" s="1"/>
      <c r="H296" s="1"/>
      <c r="I296" s="1"/>
      <c r="J296" s="1"/>
      <c r="K296" s="1"/>
      <c r="L296" s="1"/>
      <c r="M296" s="1"/>
      <c r="N296" s="21"/>
      <c r="O296" s="21"/>
      <c r="P296" s="21"/>
      <c r="Q296" s="21"/>
    </row>
    <row r="297" spans="1:21" ht="15.95" customHeight="1" thickBot="1" x14ac:dyDescent="0.25">
      <c r="A297" s="1"/>
      <c r="B297" s="3"/>
      <c r="C297" s="8" t="s">
        <v>137</v>
      </c>
      <c r="D297" s="3"/>
      <c r="E297" s="1"/>
      <c r="F297" s="1"/>
      <c r="G297" s="1"/>
      <c r="H297" s="1"/>
      <c r="I297" s="1"/>
      <c r="J297" s="1"/>
      <c r="K297" s="1"/>
      <c r="L297" s="1"/>
      <c r="M297" s="1"/>
      <c r="N297" s="21"/>
      <c r="O297" s="21"/>
      <c r="P297" s="21"/>
      <c r="Q297" s="21"/>
    </row>
    <row r="298" spans="1:21" ht="32.1" customHeight="1" thickBot="1" x14ac:dyDescent="0.25">
      <c r="A298" s="1"/>
      <c r="B298" s="1"/>
      <c r="C298" s="430" t="s">
        <v>631</v>
      </c>
      <c r="D298" s="431"/>
      <c r="E298" s="431"/>
      <c r="F298" s="431"/>
      <c r="G298" s="431"/>
      <c r="H298" s="431"/>
      <c r="I298" s="431"/>
      <c r="J298" s="431"/>
      <c r="K298" s="431"/>
      <c r="L298" s="431"/>
      <c r="M298" s="432"/>
      <c r="N298" s="21"/>
      <c r="O298" s="21"/>
      <c r="P298" s="21"/>
      <c r="Q298" s="21"/>
    </row>
    <row r="299" spans="1:21" ht="15.95" customHeight="1" thickBot="1" x14ac:dyDescent="0.25">
      <c r="A299" s="1"/>
      <c r="B299" s="1"/>
      <c r="C299" s="11" t="s">
        <v>138</v>
      </c>
      <c r="D299" s="1"/>
      <c r="E299" s="1"/>
      <c r="F299" s="1"/>
      <c r="G299" s="1"/>
      <c r="H299" s="1"/>
      <c r="I299" s="1"/>
      <c r="J299" s="1"/>
      <c r="K299" s="1"/>
      <c r="L299" s="1"/>
      <c r="M299" s="1"/>
      <c r="N299" s="21"/>
      <c r="O299" s="21"/>
      <c r="P299" s="21"/>
      <c r="Q299" s="21"/>
    </row>
    <row r="300" spans="1:21" ht="15.95" customHeight="1" thickBot="1" x14ac:dyDescent="0.25">
      <c r="A300" s="1"/>
      <c r="B300" s="1"/>
      <c r="C300" s="442"/>
      <c r="D300" s="443"/>
      <c r="E300" s="443"/>
      <c r="F300" s="443"/>
      <c r="G300" s="443"/>
      <c r="H300" s="443"/>
      <c r="I300" s="443"/>
      <c r="J300" s="443"/>
      <c r="K300" s="443"/>
      <c r="L300" s="443"/>
      <c r="M300" s="444"/>
      <c r="N300" s="21"/>
      <c r="O300" s="21"/>
      <c r="P300" s="21"/>
      <c r="Q300" s="21"/>
    </row>
    <row r="301" spans="1:21" ht="15.95" customHeight="1" x14ac:dyDescent="0.2">
      <c r="A301" s="1"/>
      <c r="B301" s="3"/>
      <c r="C301" s="360" t="s">
        <v>139</v>
      </c>
      <c r="D301" s="8"/>
      <c r="E301" s="362" t="s">
        <v>140</v>
      </c>
      <c r="F301" s="11"/>
      <c r="G301" s="364" t="s">
        <v>141</v>
      </c>
      <c r="H301" s="10"/>
      <c r="I301" s="366" t="s">
        <v>142</v>
      </c>
      <c r="J301" s="366"/>
      <c r="K301" s="366"/>
      <c r="L301" s="366"/>
      <c r="M301" s="366"/>
      <c r="N301" s="21"/>
      <c r="O301" s="21"/>
      <c r="P301" s="21"/>
      <c r="Q301" s="21"/>
    </row>
    <row r="302" spans="1:21" ht="15.95" customHeight="1" thickBot="1" x14ac:dyDescent="0.25">
      <c r="A302" s="1"/>
      <c r="B302" s="3"/>
      <c r="C302" s="361"/>
      <c r="D302" s="8"/>
      <c r="E302" s="363"/>
      <c r="F302" s="11"/>
      <c r="G302" s="365"/>
      <c r="H302" s="12"/>
      <c r="I302" s="13">
        <v>2565</v>
      </c>
      <c r="J302" s="13"/>
      <c r="K302" s="13">
        <v>2566</v>
      </c>
      <c r="L302" s="13"/>
      <c r="M302" s="13">
        <v>2567</v>
      </c>
      <c r="N302" s="21"/>
      <c r="O302" s="21"/>
      <c r="P302" s="21"/>
      <c r="Q302" s="21"/>
    </row>
    <row r="303" spans="1:21" ht="15.95" customHeight="1" thickBot="1" x14ac:dyDescent="0.4">
      <c r="A303" s="1"/>
      <c r="B303" s="3"/>
      <c r="C303" s="172"/>
      <c r="D303" s="3"/>
      <c r="E303" s="173"/>
      <c r="F303" s="1"/>
      <c r="G303" s="174"/>
      <c r="H303" s="109"/>
      <c r="I303" s="174"/>
      <c r="J303" s="110"/>
      <c r="K303" s="174"/>
      <c r="L303" s="110"/>
      <c r="M303" s="174"/>
      <c r="N303" s="21"/>
      <c r="O303" s="21" t="str">
        <f>C298</f>
        <v>ตัวชี้วัดที่สะท้อนถึงผลกระทบในวงกว้างจากการดำเนินการที่มีต่อด้านเศรษฐกิจของประเทศ จากการดำเนินการด้านพันธกิจหลักของส่วนราชการ</v>
      </c>
      <c r="P303" s="138" t="str">
        <f>ตัววัดหมวด7และคำนวณคะแนน!N50</f>
        <v/>
      </c>
      <c r="Q303" s="21"/>
      <c r="T303" s="136" t="s">
        <v>143</v>
      </c>
      <c r="U303" s="136" t="s">
        <v>144</v>
      </c>
    </row>
    <row r="304" spans="1:21" ht="15.95" customHeight="1" x14ac:dyDescent="0.2">
      <c r="A304" s="1"/>
      <c r="B304" s="1"/>
      <c r="C304" s="1"/>
      <c r="D304" s="1"/>
      <c r="E304" s="1"/>
      <c r="F304" s="1"/>
      <c r="G304" s="1"/>
      <c r="H304" s="1"/>
      <c r="I304" s="1"/>
      <c r="J304" s="1"/>
      <c r="K304" s="1"/>
      <c r="L304" s="1"/>
      <c r="M304" s="1"/>
      <c r="N304" s="21"/>
      <c r="O304" s="21"/>
      <c r="P304" s="21"/>
      <c r="Q304" s="21"/>
    </row>
    <row r="305" spans="1:21" ht="15.95" customHeight="1" thickBot="1" x14ac:dyDescent="0.25">
      <c r="A305" s="1"/>
      <c r="B305" s="1"/>
      <c r="C305" s="13" t="s">
        <v>145</v>
      </c>
      <c r="D305" s="1"/>
      <c r="E305" s="1"/>
      <c r="F305" s="1"/>
      <c r="G305" s="1"/>
      <c r="H305" s="1"/>
      <c r="I305" s="1"/>
      <c r="J305" s="1"/>
      <c r="K305" s="1"/>
      <c r="L305" s="1"/>
      <c r="M305" s="1"/>
      <c r="N305" s="21"/>
      <c r="O305" s="21"/>
      <c r="P305" s="21"/>
      <c r="Q305" s="21"/>
    </row>
    <row r="306" spans="1:21" ht="15.95" customHeight="1" x14ac:dyDescent="0.2">
      <c r="A306" s="1"/>
      <c r="B306" s="1"/>
      <c r="C306" s="433"/>
      <c r="D306" s="434"/>
      <c r="E306" s="434"/>
      <c r="F306" s="434"/>
      <c r="G306" s="434"/>
      <c r="H306" s="434"/>
      <c r="I306" s="434"/>
      <c r="J306" s="434"/>
      <c r="K306" s="434"/>
      <c r="L306" s="434"/>
      <c r="M306" s="435"/>
      <c r="N306" s="21"/>
      <c r="O306" s="21"/>
      <c r="P306" s="21"/>
      <c r="Q306" s="21"/>
    </row>
    <row r="307" spans="1:21" ht="15.95" customHeight="1" x14ac:dyDescent="0.2">
      <c r="A307" s="1"/>
      <c r="B307" s="1"/>
      <c r="C307" s="436"/>
      <c r="D307" s="437"/>
      <c r="E307" s="437"/>
      <c r="F307" s="437"/>
      <c r="G307" s="437"/>
      <c r="H307" s="437"/>
      <c r="I307" s="437"/>
      <c r="J307" s="437"/>
      <c r="K307" s="437"/>
      <c r="L307" s="437"/>
      <c r="M307" s="438"/>
      <c r="N307" s="21"/>
      <c r="O307" s="21"/>
      <c r="P307" s="21"/>
      <c r="Q307" s="21"/>
    </row>
    <row r="308" spans="1:21" ht="15.95" customHeight="1" thickBot="1" x14ac:dyDescent="0.25">
      <c r="A308" s="1"/>
      <c r="B308" s="1"/>
      <c r="C308" s="439"/>
      <c r="D308" s="440"/>
      <c r="E308" s="440"/>
      <c r="F308" s="440"/>
      <c r="G308" s="440"/>
      <c r="H308" s="440"/>
      <c r="I308" s="440"/>
      <c r="J308" s="440"/>
      <c r="K308" s="440"/>
      <c r="L308" s="440"/>
      <c r="M308" s="441"/>
      <c r="N308" s="21"/>
      <c r="O308" s="21"/>
      <c r="P308" s="21"/>
      <c r="Q308" s="21"/>
    </row>
    <row r="309" spans="1:21" ht="15.95" customHeight="1" x14ac:dyDescent="0.2">
      <c r="A309" s="1"/>
      <c r="B309" s="1"/>
      <c r="C309" s="1"/>
      <c r="D309" s="1"/>
      <c r="E309" s="1"/>
      <c r="F309" s="1"/>
      <c r="G309" s="1"/>
      <c r="H309" s="1"/>
      <c r="I309" s="1"/>
      <c r="J309" s="1"/>
      <c r="K309" s="1"/>
      <c r="L309" s="1"/>
      <c r="M309" s="1"/>
      <c r="N309" s="21"/>
      <c r="O309" s="21"/>
      <c r="P309" s="21"/>
      <c r="Q309" s="21"/>
    </row>
    <row r="310" spans="1:21" ht="15.95" customHeight="1" x14ac:dyDescent="0.2">
      <c r="A310" s="1"/>
      <c r="B310" s="3" t="s">
        <v>218</v>
      </c>
      <c r="C310" s="1"/>
      <c r="D310" s="3"/>
      <c r="E310" s="1"/>
      <c r="F310" s="1"/>
      <c r="G310" s="1"/>
      <c r="H310" s="1"/>
      <c r="I310" s="1"/>
      <c r="J310" s="1"/>
      <c r="K310" s="1"/>
      <c r="L310" s="1"/>
      <c r="M310" s="1"/>
      <c r="N310" s="21"/>
      <c r="O310" s="21"/>
      <c r="P310" s="21"/>
      <c r="Q310" s="21"/>
    </row>
    <row r="311" spans="1:21" ht="8.1" customHeight="1" x14ac:dyDescent="0.2">
      <c r="A311" s="1"/>
      <c r="B311" s="1"/>
      <c r="C311" s="1"/>
      <c r="D311" s="1"/>
      <c r="E311" s="1"/>
      <c r="F311" s="1"/>
      <c r="G311" s="1"/>
      <c r="H311" s="1"/>
      <c r="I311" s="1"/>
      <c r="J311" s="1"/>
      <c r="K311" s="1"/>
      <c r="L311" s="1"/>
      <c r="M311" s="1"/>
      <c r="N311" s="21"/>
      <c r="O311" s="21"/>
      <c r="P311" s="21"/>
      <c r="Q311" s="21"/>
    </row>
    <row r="312" spans="1:21" ht="15.95" customHeight="1" thickBot="1" x14ac:dyDescent="0.25">
      <c r="A312" s="1"/>
      <c r="B312" s="3"/>
      <c r="C312" s="8" t="s">
        <v>137</v>
      </c>
      <c r="D312" s="3"/>
      <c r="E312" s="1"/>
      <c r="F312" s="1"/>
      <c r="G312" s="1"/>
      <c r="H312" s="1"/>
      <c r="I312" s="1"/>
      <c r="J312" s="1"/>
      <c r="K312" s="1"/>
      <c r="L312" s="1"/>
      <c r="M312" s="1"/>
      <c r="N312" s="21"/>
      <c r="O312" s="21"/>
      <c r="P312" s="21"/>
      <c r="Q312" s="21"/>
    </row>
    <row r="313" spans="1:21" ht="32.1" customHeight="1" thickBot="1" x14ac:dyDescent="0.25">
      <c r="A313" s="1"/>
      <c r="B313" s="1"/>
      <c r="C313" s="430" t="s">
        <v>632</v>
      </c>
      <c r="D313" s="431"/>
      <c r="E313" s="431"/>
      <c r="F313" s="431"/>
      <c r="G313" s="431"/>
      <c r="H313" s="431"/>
      <c r="I313" s="431"/>
      <c r="J313" s="431"/>
      <c r="K313" s="431"/>
      <c r="L313" s="431"/>
      <c r="M313" s="432"/>
      <c r="N313" s="21"/>
      <c r="O313" s="21"/>
      <c r="P313" s="21"/>
      <c r="Q313" s="21"/>
    </row>
    <row r="314" spans="1:21" ht="15.95" customHeight="1" thickBot="1" x14ac:dyDescent="0.25">
      <c r="A314" s="1"/>
      <c r="B314" s="1"/>
      <c r="C314" s="11" t="s">
        <v>138</v>
      </c>
      <c r="D314" s="1"/>
      <c r="E314" s="1"/>
      <c r="F314" s="1"/>
      <c r="G314" s="1"/>
      <c r="H314" s="1"/>
      <c r="I314" s="1"/>
      <c r="J314" s="1"/>
      <c r="K314" s="1"/>
      <c r="L314" s="1"/>
      <c r="M314" s="1"/>
      <c r="N314" s="21"/>
      <c r="O314" s="21"/>
      <c r="P314" s="21"/>
      <c r="Q314" s="21"/>
    </row>
    <row r="315" spans="1:21" ht="15.95" customHeight="1" thickBot="1" x14ac:dyDescent="0.25">
      <c r="A315" s="1"/>
      <c r="B315" s="1"/>
      <c r="C315" s="442"/>
      <c r="D315" s="443"/>
      <c r="E315" s="443"/>
      <c r="F315" s="443"/>
      <c r="G315" s="443"/>
      <c r="H315" s="443"/>
      <c r="I315" s="443"/>
      <c r="J315" s="443"/>
      <c r="K315" s="443"/>
      <c r="L315" s="443"/>
      <c r="M315" s="444"/>
      <c r="N315" s="21"/>
      <c r="O315" s="21"/>
      <c r="P315" s="21"/>
      <c r="Q315" s="21"/>
    </row>
    <row r="316" spans="1:21" ht="15.95" customHeight="1" x14ac:dyDescent="0.2">
      <c r="A316" s="1"/>
      <c r="B316" s="3"/>
      <c r="C316" s="360" t="s">
        <v>139</v>
      </c>
      <c r="D316" s="8"/>
      <c r="E316" s="362" t="s">
        <v>140</v>
      </c>
      <c r="F316" s="11"/>
      <c r="G316" s="364" t="s">
        <v>141</v>
      </c>
      <c r="H316" s="10"/>
      <c r="I316" s="366" t="s">
        <v>142</v>
      </c>
      <c r="J316" s="366"/>
      <c r="K316" s="366"/>
      <c r="L316" s="366"/>
      <c r="M316" s="366"/>
      <c r="N316" s="21"/>
      <c r="O316" s="21"/>
      <c r="P316" s="21"/>
      <c r="Q316" s="21"/>
    </row>
    <row r="317" spans="1:21" ht="15.95" customHeight="1" thickBot="1" x14ac:dyDescent="0.25">
      <c r="A317" s="1"/>
      <c r="B317" s="3"/>
      <c r="C317" s="361"/>
      <c r="D317" s="8"/>
      <c r="E317" s="363"/>
      <c r="F317" s="11"/>
      <c r="G317" s="365"/>
      <c r="H317" s="12"/>
      <c r="I317" s="13">
        <v>2565</v>
      </c>
      <c r="J317" s="13"/>
      <c r="K317" s="13">
        <v>2566</v>
      </c>
      <c r="L317" s="13"/>
      <c r="M317" s="13">
        <v>2567</v>
      </c>
      <c r="N317" s="21"/>
      <c r="O317" s="21"/>
      <c r="P317" s="21"/>
      <c r="Q317" s="21"/>
    </row>
    <row r="318" spans="1:21" ht="15.95" customHeight="1" thickBot="1" x14ac:dyDescent="0.4">
      <c r="A318" s="1"/>
      <c r="B318" s="3"/>
      <c r="C318" s="172"/>
      <c r="D318" s="3"/>
      <c r="E318" s="173"/>
      <c r="F318" s="1"/>
      <c r="G318" s="174"/>
      <c r="H318" s="109"/>
      <c r="I318" s="174"/>
      <c r="J318" s="110"/>
      <c r="K318" s="174"/>
      <c r="L318" s="110"/>
      <c r="M318" s="174"/>
      <c r="N318" s="21"/>
      <c r="O318" s="21" t="str">
        <f>C313</f>
        <v>ตัวชี้วัดที่สะท้อนถึงผลกระทบในวงกว้างจากการดำเนินการที่มีต่อด้านสังคมของประเทศ จากการดำเนินการด้านพันธกิจหลักของส่วนราชการ</v>
      </c>
      <c r="P318" s="138" t="str">
        <f>ตัววัดหมวด7และคำนวณคะแนน!N51</f>
        <v/>
      </c>
      <c r="Q318" s="21"/>
      <c r="T318" s="136" t="s">
        <v>143</v>
      </c>
      <c r="U318" s="136" t="s">
        <v>144</v>
      </c>
    </row>
    <row r="319" spans="1:21" ht="15.95" customHeight="1" x14ac:dyDescent="0.2">
      <c r="A319" s="1"/>
      <c r="B319" s="1"/>
      <c r="C319" s="1"/>
      <c r="D319" s="1"/>
      <c r="E319" s="1"/>
      <c r="F319" s="1"/>
      <c r="G319" s="1"/>
      <c r="H319" s="1"/>
      <c r="I319" s="1"/>
      <c r="J319" s="1"/>
      <c r="K319" s="1"/>
      <c r="L319" s="1"/>
      <c r="M319" s="1"/>
      <c r="N319" s="21"/>
      <c r="O319" s="21"/>
      <c r="P319" s="21"/>
      <c r="Q319" s="21"/>
    </row>
    <row r="320" spans="1:21" ht="15.95" customHeight="1" thickBot="1" x14ac:dyDescent="0.25">
      <c r="A320" s="1"/>
      <c r="B320" s="1"/>
      <c r="C320" s="13" t="s">
        <v>145</v>
      </c>
      <c r="D320" s="1"/>
      <c r="E320" s="1"/>
      <c r="F320" s="1"/>
      <c r="G320" s="1"/>
      <c r="H320" s="1"/>
      <c r="I320" s="1"/>
      <c r="J320" s="1"/>
      <c r="K320" s="1"/>
      <c r="L320" s="1"/>
      <c r="M320" s="1"/>
      <c r="N320" s="21"/>
      <c r="O320" s="21"/>
      <c r="P320" s="21"/>
      <c r="Q320" s="21"/>
    </row>
    <row r="321" spans="1:21" ht="15.95" customHeight="1" x14ac:dyDescent="0.2">
      <c r="A321" s="1"/>
      <c r="B321" s="1"/>
      <c r="C321" s="433"/>
      <c r="D321" s="434"/>
      <c r="E321" s="434"/>
      <c r="F321" s="434"/>
      <c r="G321" s="434"/>
      <c r="H321" s="434"/>
      <c r="I321" s="434"/>
      <c r="J321" s="434"/>
      <c r="K321" s="434"/>
      <c r="L321" s="434"/>
      <c r="M321" s="435"/>
      <c r="N321" s="21"/>
      <c r="O321" s="21"/>
      <c r="P321" s="21"/>
      <c r="Q321" s="21"/>
    </row>
    <row r="322" spans="1:21" ht="15.95" customHeight="1" x14ac:dyDescent="0.2">
      <c r="A322" s="1"/>
      <c r="B322" s="1"/>
      <c r="C322" s="436"/>
      <c r="D322" s="437"/>
      <c r="E322" s="437"/>
      <c r="F322" s="437"/>
      <c r="G322" s="437"/>
      <c r="H322" s="437"/>
      <c r="I322" s="437"/>
      <c r="J322" s="437"/>
      <c r="K322" s="437"/>
      <c r="L322" s="437"/>
      <c r="M322" s="438"/>
      <c r="N322" s="21"/>
      <c r="O322" s="21"/>
      <c r="P322" s="21"/>
      <c r="Q322" s="21"/>
    </row>
    <row r="323" spans="1:21" ht="15.95" customHeight="1" thickBot="1" x14ac:dyDescent="0.25">
      <c r="A323" s="1"/>
      <c r="B323" s="1"/>
      <c r="C323" s="439"/>
      <c r="D323" s="440"/>
      <c r="E323" s="440"/>
      <c r="F323" s="440"/>
      <c r="G323" s="440"/>
      <c r="H323" s="440"/>
      <c r="I323" s="440"/>
      <c r="J323" s="440"/>
      <c r="K323" s="440"/>
      <c r="L323" s="440"/>
      <c r="M323" s="441"/>
      <c r="N323" s="21"/>
      <c r="O323" s="21"/>
      <c r="P323" s="21"/>
      <c r="Q323" s="21"/>
    </row>
    <row r="324" spans="1:21" ht="15.95" customHeight="1" x14ac:dyDescent="0.2">
      <c r="A324" s="1"/>
      <c r="B324" s="1"/>
      <c r="C324" s="1"/>
      <c r="D324" s="1"/>
      <c r="E324" s="1"/>
      <c r="F324" s="1"/>
      <c r="G324" s="1"/>
      <c r="H324" s="1"/>
      <c r="I324" s="1"/>
      <c r="J324" s="1"/>
      <c r="K324" s="1"/>
      <c r="L324" s="1"/>
      <c r="M324" s="1"/>
      <c r="N324" s="21"/>
      <c r="O324" s="21"/>
      <c r="P324" s="21"/>
      <c r="Q324" s="21"/>
    </row>
    <row r="325" spans="1:21" ht="15.95" customHeight="1" thickBot="1" x14ac:dyDescent="0.25">
      <c r="A325" s="1"/>
      <c r="B325" s="3"/>
      <c r="C325" s="8" t="s">
        <v>137</v>
      </c>
      <c r="D325" s="3"/>
      <c r="E325" s="1"/>
      <c r="F325" s="1"/>
      <c r="G325" s="1"/>
      <c r="H325" s="1"/>
      <c r="I325" s="1"/>
      <c r="J325" s="1"/>
      <c r="K325" s="1"/>
      <c r="L325" s="1"/>
      <c r="M325" s="1"/>
      <c r="N325" s="21"/>
      <c r="O325" s="21"/>
      <c r="P325" s="21"/>
      <c r="Q325" s="21"/>
    </row>
    <row r="326" spans="1:21" ht="32.1" customHeight="1" thickBot="1" x14ac:dyDescent="0.25">
      <c r="A326" s="1"/>
      <c r="B326" s="1"/>
      <c r="C326" s="430" t="s">
        <v>632</v>
      </c>
      <c r="D326" s="431"/>
      <c r="E326" s="431"/>
      <c r="F326" s="431"/>
      <c r="G326" s="431"/>
      <c r="H326" s="431"/>
      <c r="I326" s="431"/>
      <c r="J326" s="431"/>
      <c r="K326" s="431"/>
      <c r="L326" s="431"/>
      <c r="M326" s="432"/>
      <c r="N326" s="21"/>
      <c r="O326" s="21"/>
      <c r="P326" s="21"/>
      <c r="Q326" s="21"/>
    </row>
    <row r="327" spans="1:21" ht="15.95" customHeight="1" thickBot="1" x14ac:dyDescent="0.25">
      <c r="A327" s="1"/>
      <c r="B327" s="1"/>
      <c r="C327" s="11" t="s">
        <v>138</v>
      </c>
      <c r="D327" s="1"/>
      <c r="E327" s="1"/>
      <c r="F327" s="1"/>
      <c r="G327" s="1"/>
      <c r="H327" s="1"/>
      <c r="I327" s="1"/>
      <c r="J327" s="1"/>
      <c r="K327" s="1"/>
      <c r="L327" s="1"/>
      <c r="M327" s="1"/>
      <c r="N327" s="21"/>
      <c r="O327" s="21"/>
      <c r="P327" s="21"/>
      <c r="Q327" s="21"/>
    </row>
    <row r="328" spans="1:21" ht="15.95" customHeight="1" thickBot="1" x14ac:dyDescent="0.25">
      <c r="A328" s="1"/>
      <c r="B328" s="1"/>
      <c r="C328" s="442"/>
      <c r="D328" s="443"/>
      <c r="E328" s="443"/>
      <c r="F328" s="443"/>
      <c r="G328" s="443"/>
      <c r="H328" s="443"/>
      <c r="I328" s="443"/>
      <c r="J328" s="443"/>
      <c r="K328" s="443"/>
      <c r="L328" s="443"/>
      <c r="M328" s="444"/>
      <c r="N328" s="21"/>
      <c r="O328" s="21"/>
      <c r="P328" s="21"/>
      <c r="Q328" s="21"/>
    </row>
    <row r="329" spans="1:21" ht="15.95" customHeight="1" x14ac:dyDescent="0.2">
      <c r="A329" s="1"/>
      <c r="B329" s="3"/>
      <c r="C329" s="360" t="s">
        <v>139</v>
      </c>
      <c r="D329" s="8"/>
      <c r="E329" s="362" t="s">
        <v>140</v>
      </c>
      <c r="F329" s="11"/>
      <c r="G329" s="364" t="s">
        <v>141</v>
      </c>
      <c r="H329" s="10"/>
      <c r="I329" s="366" t="s">
        <v>142</v>
      </c>
      <c r="J329" s="366"/>
      <c r="K329" s="366"/>
      <c r="L329" s="366"/>
      <c r="M329" s="366"/>
      <c r="N329" s="21"/>
      <c r="O329" s="21"/>
      <c r="P329" s="21"/>
      <c r="Q329" s="21"/>
    </row>
    <row r="330" spans="1:21" ht="15.95" customHeight="1" thickBot="1" x14ac:dyDescent="0.25">
      <c r="A330" s="1"/>
      <c r="B330" s="3"/>
      <c r="C330" s="361"/>
      <c r="D330" s="8"/>
      <c r="E330" s="363"/>
      <c r="F330" s="11"/>
      <c r="G330" s="365"/>
      <c r="H330" s="12"/>
      <c r="I330" s="13">
        <v>2565</v>
      </c>
      <c r="J330" s="13"/>
      <c r="K330" s="13">
        <v>2566</v>
      </c>
      <c r="L330" s="13"/>
      <c r="M330" s="13">
        <v>2567</v>
      </c>
      <c r="N330" s="21"/>
      <c r="O330" s="21"/>
      <c r="P330" s="21"/>
      <c r="Q330" s="21"/>
    </row>
    <row r="331" spans="1:21" ht="15.95" customHeight="1" thickBot="1" x14ac:dyDescent="0.4">
      <c r="A331" s="1"/>
      <c r="B331" s="3"/>
      <c r="C331" s="172"/>
      <c r="D331" s="3"/>
      <c r="E331" s="173"/>
      <c r="F331" s="1"/>
      <c r="G331" s="174"/>
      <c r="H331" s="109"/>
      <c r="I331" s="174"/>
      <c r="J331" s="110"/>
      <c r="K331" s="174"/>
      <c r="L331" s="110"/>
      <c r="M331" s="174"/>
      <c r="N331" s="21"/>
      <c r="O331" s="21" t="str">
        <f>C326</f>
        <v>ตัวชี้วัดที่สะท้อนถึงผลกระทบในวงกว้างจากการดำเนินการที่มีต่อด้านสังคมของประเทศ จากการดำเนินการด้านพันธกิจหลักของส่วนราชการ</v>
      </c>
      <c r="P331" s="138">
        <f>ตัววัดหมวด7และคำนวณคะแนน!N52</f>
        <v>0</v>
      </c>
      <c r="Q331" s="21"/>
      <c r="T331" s="136" t="s">
        <v>143</v>
      </c>
      <c r="U331" s="136" t="s">
        <v>144</v>
      </c>
    </row>
    <row r="332" spans="1:21" ht="15.95" customHeight="1" x14ac:dyDescent="0.2">
      <c r="A332" s="1"/>
      <c r="B332" s="1"/>
      <c r="C332" s="1"/>
      <c r="D332" s="1"/>
      <c r="E332" s="1"/>
      <c r="F332" s="1"/>
      <c r="G332" s="1"/>
      <c r="H332" s="1"/>
      <c r="I332" s="1"/>
      <c r="J332" s="1"/>
      <c r="K332" s="1"/>
      <c r="L332" s="1"/>
      <c r="M332" s="1"/>
      <c r="N332" s="21"/>
      <c r="O332" s="21"/>
      <c r="P332" s="21"/>
      <c r="Q332" s="21"/>
    </row>
    <row r="333" spans="1:21" ht="15.95" customHeight="1" thickBot="1" x14ac:dyDescent="0.25">
      <c r="A333" s="1"/>
      <c r="B333" s="1"/>
      <c r="C333" s="13" t="s">
        <v>145</v>
      </c>
      <c r="D333" s="1"/>
      <c r="E333" s="1"/>
      <c r="F333" s="1"/>
      <c r="G333" s="1"/>
      <c r="H333" s="1"/>
      <c r="I333" s="1"/>
      <c r="J333" s="1"/>
      <c r="K333" s="1"/>
      <c r="L333" s="1"/>
      <c r="M333" s="1"/>
      <c r="N333" s="21"/>
      <c r="O333" s="21"/>
      <c r="P333" s="21"/>
      <c r="Q333" s="21"/>
    </row>
    <row r="334" spans="1:21" ht="15.95" customHeight="1" x14ac:dyDescent="0.2">
      <c r="A334" s="1"/>
      <c r="B334" s="1"/>
      <c r="C334" s="433"/>
      <c r="D334" s="434"/>
      <c r="E334" s="434"/>
      <c r="F334" s="434"/>
      <c r="G334" s="434"/>
      <c r="H334" s="434"/>
      <c r="I334" s="434"/>
      <c r="J334" s="434"/>
      <c r="K334" s="434"/>
      <c r="L334" s="434"/>
      <c r="M334" s="435"/>
      <c r="N334" s="21"/>
      <c r="O334" s="21"/>
      <c r="P334" s="21"/>
      <c r="Q334" s="21"/>
    </row>
    <row r="335" spans="1:21" ht="15.95" customHeight="1" x14ac:dyDescent="0.2">
      <c r="A335" s="1"/>
      <c r="B335" s="1"/>
      <c r="C335" s="436"/>
      <c r="D335" s="437"/>
      <c r="E335" s="437"/>
      <c r="F335" s="437"/>
      <c r="G335" s="437"/>
      <c r="H335" s="437"/>
      <c r="I335" s="437"/>
      <c r="J335" s="437"/>
      <c r="K335" s="437"/>
      <c r="L335" s="437"/>
      <c r="M335" s="438"/>
      <c r="N335" s="21"/>
      <c r="O335" s="21"/>
      <c r="P335" s="21"/>
      <c r="Q335" s="21"/>
    </row>
    <row r="336" spans="1:21" ht="15.95" customHeight="1" thickBot="1" x14ac:dyDescent="0.25">
      <c r="A336" s="1"/>
      <c r="B336" s="1"/>
      <c r="C336" s="439"/>
      <c r="D336" s="440"/>
      <c r="E336" s="440"/>
      <c r="F336" s="440"/>
      <c r="G336" s="440"/>
      <c r="H336" s="440"/>
      <c r="I336" s="440"/>
      <c r="J336" s="440"/>
      <c r="K336" s="440"/>
      <c r="L336" s="440"/>
      <c r="M336" s="441"/>
      <c r="N336" s="21"/>
      <c r="O336" s="21"/>
      <c r="P336" s="21"/>
      <c r="Q336" s="21"/>
    </row>
    <row r="337" spans="1:21" ht="15.95" customHeight="1" x14ac:dyDescent="0.2">
      <c r="A337" s="1"/>
      <c r="B337" s="1"/>
      <c r="C337" s="1"/>
      <c r="D337" s="1"/>
      <c r="E337" s="1"/>
      <c r="F337" s="1"/>
      <c r="G337" s="1"/>
      <c r="H337" s="1"/>
      <c r="I337" s="1"/>
      <c r="J337" s="1"/>
      <c r="K337" s="1"/>
      <c r="L337" s="1"/>
      <c r="M337" s="1"/>
      <c r="N337" s="21"/>
      <c r="O337" s="21"/>
      <c r="P337" s="21"/>
      <c r="Q337" s="21"/>
    </row>
    <row r="338" spans="1:21" ht="15.95" customHeight="1" x14ac:dyDescent="0.2">
      <c r="A338" s="1"/>
      <c r="B338" s="3" t="s">
        <v>219</v>
      </c>
      <c r="C338" s="1"/>
      <c r="D338" s="3"/>
      <c r="E338" s="1"/>
      <c r="F338" s="1"/>
      <c r="G338" s="1"/>
      <c r="H338" s="1"/>
      <c r="I338" s="1"/>
      <c r="J338" s="1"/>
      <c r="K338" s="1"/>
      <c r="L338" s="1"/>
      <c r="M338" s="1"/>
      <c r="N338" s="21"/>
      <c r="O338" s="21"/>
      <c r="P338" s="21"/>
      <c r="Q338" s="21"/>
    </row>
    <row r="339" spans="1:21" ht="8.1" customHeight="1" x14ac:dyDescent="0.2">
      <c r="A339" s="1"/>
      <c r="B339" s="1"/>
      <c r="C339" s="1"/>
      <c r="D339" s="1"/>
      <c r="E339" s="1"/>
      <c r="F339" s="1"/>
      <c r="G339" s="1"/>
      <c r="H339" s="1"/>
      <c r="I339" s="1"/>
      <c r="J339" s="1"/>
      <c r="K339" s="1"/>
      <c r="L339" s="1"/>
      <c r="M339" s="1"/>
      <c r="N339" s="21"/>
      <c r="O339" s="21"/>
      <c r="P339" s="21"/>
      <c r="Q339" s="21"/>
    </row>
    <row r="340" spans="1:21" ht="15.95" customHeight="1" thickBot="1" x14ac:dyDescent="0.25">
      <c r="A340" s="1"/>
      <c r="B340" s="3"/>
      <c r="C340" s="8" t="s">
        <v>137</v>
      </c>
      <c r="D340" s="3"/>
      <c r="E340" s="1"/>
      <c r="F340" s="1"/>
      <c r="G340" s="1"/>
      <c r="H340" s="1"/>
      <c r="I340" s="1"/>
      <c r="J340" s="1"/>
      <c r="K340" s="1"/>
      <c r="L340" s="1"/>
      <c r="M340" s="1"/>
      <c r="N340" s="21"/>
      <c r="O340" s="21"/>
      <c r="P340" s="21"/>
      <c r="Q340" s="21"/>
    </row>
    <row r="341" spans="1:21" ht="32.1" customHeight="1" thickBot="1" x14ac:dyDescent="0.25">
      <c r="A341" s="1"/>
      <c r="B341" s="1"/>
      <c r="C341" s="430" t="s">
        <v>633</v>
      </c>
      <c r="D341" s="431"/>
      <c r="E341" s="431"/>
      <c r="F341" s="431"/>
      <c r="G341" s="431"/>
      <c r="H341" s="431"/>
      <c r="I341" s="431"/>
      <c r="J341" s="431"/>
      <c r="K341" s="431"/>
      <c r="L341" s="431"/>
      <c r="M341" s="432"/>
      <c r="N341" s="21"/>
      <c r="O341" s="21"/>
      <c r="P341" s="21"/>
      <c r="Q341" s="21"/>
    </row>
    <row r="342" spans="1:21" ht="15.95" customHeight="1" thickBot="1" x14ac:dyDescent="0.25">
      <c r="A342" s="1"/>
      <c r="B342" s="1"/>
      <c r="C342" s="11" t="s">
        <v>138</v>
      </c>
      <c r="D342" s="1"/>
      <c r="E342" s="1"/>
      <c r="F342" s="1"/>
      <c r="G342" s="1"/>
      <c r="H342" s="1"/>
      <c r="I342" s="1"/>
      <c r="J342" s="1"/>
      <c r="K342" s="1"/>
      <c r="L342" s="1"/>
      <c r="M342" s="1"/>
      <c r="N342" s="21"/>
      <c r="O342" s="21"/>
      <c r="P342" s="21"/>
      <c r="Q342" s="21"/>
    </row>
    <row r="343" spans="1:21" ht="15.95" customHeight="1" thickBot="1" x14ac:dyDescent="0.25">
      <c r="A343" s="1"/>
      <c r="B343" s="1"/>
      <c r="C343" s="442"/>
      <c r="D343" s="443"/>
      <c r="E343" s="443"/>
      <c r="F343" s="443"/>
      <c r="G343" s="443"/>
      <c r="H343" s="443"/>
      <c r="I343" s="443"/>
      <c r="J343" s="443"/>
      <c r="K343" s="443"/>
      <c r="L343" s="443"/>
      <c r="M343" s="444"/>
      <c r="N343" s="21"/>
      <c r="O343" s="21"/>
      <c r="P343" s="21"/>
      <c r="Q343" s="21"/>
    </row>
    <row r="344" spans="1:21" ht="15.95" customHeight="1" x14ac:dyDescent="0.2">
      <c r="A344" s="1"/>
      <c r="B344" s="3"/>
      <c r="C344" s="360" t="s">
        <v>139</v>
      </c>
      <c r="D344" s="8"/>
      <c r="E344" s="362" t="s">
        <v>140</v>
      </c>
      <c r="F344" s="11"/>
      <c r="G344" s="364" t="s">
        <v>141</v>
      </c>
      <c r="H344" s="10"/>
      <c r="I344" s="366" t="s">
        <v>142</v>
      </c>
      <c r="J344" s="366"/>
      <c r="K344" s="366"/>
      <c r="L344" s="366"/>
      <c r="M344" s="366"/>
      <c r="N344" s="21"/>
      <c r="O344" s="21"/>
      <c r="P344" s="21"/>
      <c r="Q344" s="21"/>
    </row>
    <row r="345" spans="1:21" ht="15.95" customHeight="1" thickBot="1" x14ac:dyDescent="0.25">
      <c r="A345" s="1"/>
      <c r="B345" s="3"/>
      <c r="C345" s="361"/>
      <c r="D345" s="8"/>
      <c r="E345" s="363"/>
      <c r="F345" s="11"/>
      <c r="G345" s="365"/>
      <c r="H345" s="12"/>
      <c r="I345" s="13">
        <v>2565</v>
      </c>
      <c r="J345" s="13"/>
      <c r="K345" s="13">
        <v>2566</v>
      </c>
      <c r="L345" s="13"/>
      <c r="M345" s="13">
        <v>2567</v>
      </c>
      <c r="N345" s="21"/>
      <c r="O345" s="21"/>
      <c r="P345" s="21"/>
      <c r="Q345" s="21"/>
    </row>
    <row r="346" spans="1:21" ht="15.95" customHeight="1" thickBot="1" x14ac:dyDescent="0.4">
      <c r="A346" s="1"/>
      <c r="B346" s="3"/>
      <c r="C346" s="172"/>
      <c r="D346" s="3"/>
      <c r="E346" s="173"/>
      <c r="F346" s="1"/>
      <c r="G346" s="174"/>
      <c r="H346" s="109"/>
      <c r="I346" s="174"/>
      <c r="J346" s="110"/>
      <c r="K346" s="174"/>
      <c r="L346" s="110"/>
      <c r="M346" s="174"/>
      <c r="N346" s="21"/>
      <c r="O346" s="21" t="str">
        <f>C341</f>
        <v>ตัวชี้วัดที่สะท้อนถึงผลกระทบในวงกว้างจากการดำเนินการที่มีต่อด้านสาธารณสุขของประเทศ จากการดำเนินการด้านพันธกิจหลักของส่วนราชการ</v>
      </c>
      <c r="P346" s="138" t="str">
        <f>ตัววัดหมวด7และคำนวณคะแนน!N53</f>
        <v/>
      </c>
      <c r="Q346" s="21"/>
      <c r="T346" s="136" t="s">
        <v>143</v>
      </c>
      <c r="U346" s="136" t="s">
        <v>144</v>
      </c>
    </row>
    <row r="347" spans="1:21" ht="15.95" customHeight="1" x14ac:dyDescent="0.2">
      <c r="A347" s="1"/>
      <c r="B347" s="1"/>
      <c r="C347" s="1"/>
      <c r="D347" s="1"/>
      <c r="E347" s="1"/>
      <c r="F347" s="1"/>
      <c r="G347" s="1"/>
      <c r="H347" s="1"/>
      <c r="I347" s="1"/>
      <c r="J347" s="1"/>
      <c r="K347" s="1"/>
      <c r="L347" s="1"/>
      <c r="M347" s="1"/>
      <c r="N347" s="21"/>
      <c r="O347" s="21"/>
      <c r="P347" s="21"/>
      <c r="Q347" s="21"/>
    </row>
    <row r="348" spans="1:21" ht="15.95" customHeight="1" thickBot="1" x14ac:dyDescent="0.25">
      <c r="A348" s="1"/>
      <c r="B348" s="1"/>
      <c r="C348" s="13" t="s">
        <v>145</v>
      </c>
      <c r="D348" s="1"/>
      <c r="E348" s="1"/>
      <c r="F348" s="1"/>
      <c r="G348" s="1"/>
      <c r="H348" s="1"/>
      <c r="I348" s="1"/>
      <c r="J348" s="1"/>
      <c r="K348" s="1"/>
      <c r="L348" s="1"/>
      <c r="M348" s="1"/>
      <c r="N348" s="21"/>
      <c r="O348" s="21"/>
      <c r="P348" s="21"/>
      <c r="Q348" s="21"/>
    </row>
    <row r="349" spans="1:21" ht="15.95" customHeight="1" x14ac:dyDescent="0.2">
      <c r="A349" s="1"/>
      <c r="B349" s="1"/>
      <c r="C349" s="433"/>
      <c r="D349" s="434"/>
      <c r="E349" s="434"/>
      <c r="F349" s="434"/>
      <c r="G349" s="434"/>
      <c r="H349" s="434"/>
      <c r="I349" s="434"/>
      <c r="J349" s="434"/>
      <c r="K349" s="434"/>
      <c r="L349" s="434"/>
      <c r="M349" s="435"/>
      <c r="N349" s="21"/>
      <c r="O349" s="21"/>
      <c r="P349" s="21"/>
      <c r="Q349" s="21"/>
    </row>
    <row r="350" spans="1:21" ht="15.95" customHeight="1" x14ac:dyDescent="0.2">
      <c r="A350" s="1"/>
      <c r="B350" s="1"/>
      <c r="C350" s="436"/>
      <c r="D350" s="437"/>
      <c r="E350" s="437"/>
      <c r="F350" s="437"/>
      <c r="G350" s="437"/>
      <c r="H350" s="437"/>
      <c r="I350" s="437"/>
      <c r="J350" s="437"/>
      <c r="K350" s="437"/>
      <c r="L350" s="437"/>
      <c r="M350" s="438"/>
      <c r="N350" s="21"/>
      <c r="O350" s="21"/>
      <c r="P350" s="21"/>
      <c r="Q350" s="21"/>
    </row>
    <row r="351" spans="1:21" ht="15.95" customHeight="1" thickBot="1" x14ac:dyDescent="0.25">
      <c r="A351" s="1"/>
      <c r="B351" s="1"/>
      <c r="C351" s="439"/>
      <c r="D351" s="440"/>
      <c r="E351" s="440"/>
      <c r="F351" s="440"/>
      <c r="G351" s="440"/>
      <c r="H351" s="440"/>
      <c r="I351" s="440"/>
      <c r="J351" s="440"/>
      <c r="K351" s="440"/>
      <c r="L351" s="440"/>
      <c r="M351" s="441"/>
      <c r="N351" s="21"/>
      <c r="O351" s="21"/>
      <c r="P351" s="21"/>
      <c r="Q351" s="21"/>
    </row>
    <row r="352" spans="1:21" ht="15.95" customHeight="1" x14ac:dyDescent="0.2">
      <c r="A352" s="1"/>
      <c r="B352" s="1"/>
      <c r="C352" s="1"/>
      <c r="D352" s="1"/>
      <c r="E352" s="1"/>
      <c r="F352" s="1"/>
      <c r="G352" s="1"/>
      <c r="H352" s="1"/>
      <c r="I352" s="1"/>
      <c r="J352" s="1"/>
      <c r="K352" s="1"/>
      <c r="L352" s="1"/>
      <c r="M352" s="1"/>
      <c r="N352" s="21"/>
      <c r="O352" s="21"/>
      <c r="P352" s="21"/>
      <c r="Q352" s="21"/>
    </row>
    <row r="353" spans="1:21" ht="15.95" customHeight="1" thickBot="1" x14ac:dyDescent="0.25">
      <c r="A353" s="1"/>
      <c r="B353" s="3"/>
      <c r="C353" s="8" t="s">
        <v>137</v>
      </c>
      <c r="D353" s="3"/>
      <c r="E353" s="1"/>
      <c r="F353" s="1"/>
      <c r="G353" s="1"/>
      <c r="H353" s="1"/>
      <c r="I353" s="1"/>
      <c r="J353" s="1"/>
      <c r="K353" s="1"/>
      <c r="L353" s="1"/>
      <c r="M353" s="1"/>
      <c r="N353" s="21"/>
      <c r="O353" s="21"/>
      <c r="P353" s="21"/>
      <c r="Q353" s="21"/>
    </row>
    <row r="354" spans="1:21" ht="32.1" customHeight="1" thickBot="1" x14ac:dyDescent="0.25">
      <c r="A354" s="1"/>
      <c r="B354" s="1"/>
      <c r="C354" s="430" t="s">
        <v>633</v>
      </c>
      <c r="D354" s="431"/>
      <c r="E354" s="431"/>
      <c r="F354" s="431"/>
      <c r="G354" s="431"/>
      <c r="H354" s="431"/>
      <c r="I354" s="431"/>
      <c r="J354" s="431"/>
      <c r="K354" s="431"/>
      <c r="L354" s="431"/>
      <c r="M354" s="432"/>
      <c r="N354" s="21"/>
      <c r="O354" s="21"/>
      <c r="P354" s="21"/>
      <c r="Q354" s="21"/>
    </row>
    <row r="355" spans="1:21" ht="15.95" customHeight="1" thickBot="1" x14ac:dyDescent="0.25">
      <c r="A355" s="1"/>
      <c r="B355" s="1"/>
      <c r="C355" s="11" t="s">
        <v>138</v>
      </c>
      <c r="D355" s="1"/>
      <c r="E355" s="1"/>
      <c r="F355" s="1"/>
      <c r="G355" s="1"/>
      <c r="H355" s="1"/>
      <c r="I355" s="1"/>
      <c r="J355" s="1"/>
      <c r="K355" s="1"/>
      <c r="L355" s="1"/>
      <c r="M355" s="1"/>
      <c r="N355" s="21"/>
      <c r="O355" s="21"/>
      <c r="P355" s="21"/>
      <c r="Q355" s="21"/>
    </row>
    <row r="356" spans="1:21" ht="15.95" customHeight="1" thickBot="1" x14ac:dyDescent="0.25">
      <c r="A356" s="1"/>
      <c r="B356" s="1"/>
      <c r="C356" s="442"/>
      <c r="D356" s="443"/>
      <c r="E356" s="443"/>
      <c r="F356" s="443"/>
      <c r="G356" s="443"/>
      <c r="H356" s="443"/>
      <c r="I356" s="443"/>
      <c r="J356" s="443"/>
      <c r="K356" s="443"/>
      <c r="L356" s="443"/>
      <c r="M356" s="444"/>
      <c r="N356" s="21"/>
      <c r="O356" s="21"/>
      <c r="P356" s="21"/>
      <c r="Q356" s="21"/>
    </row>
    <row r="357" spans="1:21" ht="15.95" customHeight="1" x14ac:dyDescent="0.2">
      <c r="A357" s="1"/>
      <c r="B357" s="3"/>
      <c r="C357" s="360" t="s">
        <v>139</v>
      </c>
      <c r="D357" s="8"/>
      <c r="E357" s="362" t="s">
        <v>140</v>
      </c>
      <c r="F357" s="11"/>
      <c r="G357" s="364" t="s">
        <v>141</v>
      </c>
      <c r="H357" s="10"/>
      <c r="I357" s="366" t="s">
        <v>142</v>
      </c>
      <c r="J357" s="366"/>
      <c r="K357" s="366"/>
      <c r="L357" s="366"/>
      <c r="M357" s="366"/>
      <c r="N357" s="21"/>
      <c r="O357" s="21"/>
      <c r="P357" s="21"/>
      <c r="Q357" s="21"/>
    </row>
    <row r="358" spans="1:21" ht="15.95" customHeight="1" thickBot="1" x14ac:dyDescent="0.25">
      <c r="A358" s="1"/>
      <c r="B358" s="3"/>
      <c r="C358" s="361"/>
      <c r="D358" s="8"/>
      <c r="E358" s="363"/>
      <c r="F358" s="11"/>
      <c r="G358" s="365"/>
      <c r="H358" s="12"/>
      <c r="I358" s="13">
        <v>2565</v>
      </c>
      <c r="J358" s="13"/>
      <c r="K358" s="13">
        <v>2566</v>
      </c>
      <c r="L358" s="13"/>
      <c r="M358" s="13">
        <v>2567</v>
      </c>
      <c r="N358" s="21"/>
      <c r="O358" s="21"/>
      <c r="P358" s="21"/>
      <c r="Q358" s="21"/>
    </row>
    <row r="359" spans="1:21" ht="15.95" customHeight="1" thickBot="1" x14ac:dyDescent="0.4">
      <c r="A359" s="1"/>
      <c r="B359" s="3"/>
      <c r="C359" s="172"/>
      <c r="D359" s="3"/>
      <c r="E359" s="173"/>
      <c r="F359" s="1"/>
      <c r="G359" s="174"/>
      <c r="H359" s="109"/>
      <c r="I359" s="174"/>
      <c r="J359" s="110"/>
      <c r="K359" s="174"/>
      <c r="L359" s="110"/>
      <c r="M359" s="174"/>
      <c r="N359" s="21"/>
      <c r="O359" s="21" t="str">
        <f>C354</f>
        <v>ตัวชี้วัดที่สะท้อนถึงผลกระทบในวงกว้างจากการดำเนินการที่มีต่อด้านสาธารณสุขของประเทศ จากการดำเนินการด้านพันธกิจหลักของส่วนราชการ</v>
      </c>
      <c r="P359" s="138" t="str">
        <f>ตัววัดหมวด7และคำนวณคะแนน!N54</f>
        <v/>
      </c>
      <c r="Q359" s="21"/>
      <c r="T359" s="136" t="s">
        <v>143</v>
      </c>
      <c r="U359" s="136" t="s">
        <v>144</v>
      </c>
    </row>
    <row r="360" spans="1:21" ht="15.95" customHeight="1" x14ac:dyDescent="0.2">
      <c r="A360" s="1"/>
      <c r="B360" s="1"/>
      <c r="C360" s="1"/>
      <c r="D360" s="1"/>
      <c r="E360" s="1"/>
      <c r="F360" s="1"/>
      <c r="G360" s="1"/>
      <c r="H360" s="1"/>
      <c r="I360" s="1"/>
      <c r="J360" s="1"/>
      <c r="K360" s="1"/>
      <c r="L360" s="1"/>
      <c r="M360" s="1"/>
      <c r="N360" s="21"/>
      <c r="O360" s="21"/>
      <c r="P360" s="21"/>
      <c r="Q360" s="21"/>
    </row>
    <row r="361" spans="1:21" ht="15.95" customHeight="1" thickBot="1" x14ac:dyDescent="0.25">
      <c r="A361" s="1"/>
      <c r="B361" s="1"/>
      <c r="C361" s="13" t="s">
        <v>145</v>
      </c>
      <c r="D361" s="1"/>
      <c r="E361" s="1"/>
      <c r="F361" s="1"/>
      <c r="G361" s="1"/>
      <c r="H361" s="1"/>
      <c r="I361" s="1"/>
      <c r="J361" s="1"/>
      <c r="K361" s="1"/>
      <c r="L361" s="1"/>
      <c r="M361" s="1"/>
      <c r="N361" s="21"/>
      <c r="O361" s="21"/>
      <c r="P361" s="21"/>
      <c r="Q361" s="21"/>
    </row>
    <row r="362" spans="1:21" ht="15.95" customHeight="1" x14ac:dyDescent="0.2">
      <c r="A362" s="1"/>
      <c r="B362" s="1"/>
      <c r="C362" s="433"/>
      <c r="D362" s="434"/>
      <c r="E362" s="434"/>
      <c r="F362" s="434"/>
      <c r="G362" s="434"/>
      <c r="H362" s="434"/>
      <c r="I362" s="434"/>
      <c r="J362" s="434"/>
      <c r="K362" s="434"/>
      <c r="L362" s="434"/>
      <c r="M362" s="435"/>
      <c r="N362" s="21"/>
      <c r="O362" s="21"/>
      <c r="P362" s="21"/>
      <c r="Q362" s="21"/>
    </row>
    <row r="363" spans="1:21" ht="15.95" customHeight="1" x14ac:dyDescent="0.2">
      <c r="A363" s="1"/>
      <c r="B363" s="1"/>
      <c r="C363" s="436"/>
      <c r="D363" s="437"/>
      <c r="E363" s="437"/>
      <c r="F363" s="437"/>
      <c r="G363" s="437"/>
      <c r="H363" s="437"/>
      <c r="I363" s="437"/>
      <c r="J363" s="437"/>
      <c r="K363" s="437"/>
      <c r="L363" s="437"/>
      <c r="M363" s="438"/>
      <c r="N363" s="21"/>
      <c r="O363" s="21"/>
      <c r="P363" s="21"/>
      <c r="Q363" s="21"/>
    </row>
    <row r="364" spans="1:21" ht="15.95" customHeight="1" thickBot="1" x14ac:dyDescent="0.25">
      <c r="A364" s="1"/>
      <c r="B364" s="1"/>
      <c r="C364" s="439"/>
      <c r="D364" s="440"/>
      <c r="E364" s="440"/>
      <c r="F364" s="440"/>
      <c r="G364" s="440"/>
      <c r="H364" s="440"/>
      <c r="I364" s="440"/>
      <c r="J364" s="440"/>
      <c r="K364" s="440"/>
      <c r="L364" s="440"/>
      <c r="M364" s="441"/>
      <c r="N364" s="21"/>
      <c r="O364" s="21"/>
      <c r="P364" s="21"/>
      <c r="Q364" s="21"/>
    </row>
    <row r="365" spans="1:21" ht="15.95" customHeight="1" x14ac:dyDescent="0.2">
      <c r="A365" s="1"/>
      <c r="B365" s="1"/>
      <c r="C365" s="1"/>
      <c r="D365" s="1"/>
      <c r="E365" s="1"/>
      <c r="F365" s="1"/>
      <c r="G365" s="1"/>
      <c r="H365" s="1"/>
      <c r="I365" s="1"/>
      <c r="J365" s="1"/>
      <c r="K365" s="1"/>
      <c r="L365" s="1"/>
      <c r="M365" s="1"/>
      <c r="N365" s="21"/>
      <c r="O365" s="21"/>
      <c r="P365" s="21"/>
      <c r="Q365" s="21"/>
    </row>
    <row r="366" spans="1:21" ht="15.95" customHeight="1" x14ac:dyDescent="0.2">
      <c r="A366" s="1"/>
      <c r="B366" s="3" t="s">
        <v>220</v>
      </c>
      <c r="C366" s="1"/>
      <c r="D366" s="3"/>
      <c r="E366" s="1"/>
      <c r="F366" s="1"/>
      <c r="G366" s="1"/>
      <c r="H366" s="1"/>
      <c r="I366" s="1"/>
      <c r="J366" s="1"/>
      <c r="K366" s="1"/>
      <c r="L366" s="1"/>
      <c r="M366" s="1"/>
      <c r="N366" s="21"/>
      <c r="O366" s="21"/>
      <c r="P366" s="21"/>
      <c r="Q366" s="21"/>
    </row>
    <row r="367" spans="1:21" ht="8.1" customHeight="1" x14ac:dyDescent="0.2">
      <c r="A367" s="1"/>
      <c r="B367" s="1"/>
      <c r="C367" s="1"/>
      <c r="D367" s="1"/>
      <c r="E367" s="1"/>
      <c r="F367" s="1"/>
      <c r="G367" s="1"/>
      <c r="H367" s="1"/>
      <c r="I367" s="1"/>
      <c r="J367" s="1"/>
      <c r="K367" s="1"/>
      <c r="L367" s="1"/>
      <c r="M367" s="1"/>
      <c r="N367" s="21"/>
      <c r="O367" s="21"/>
      <c r="P367" s="21"/>
      <c r="Q367" s="21"/>
    </row>
    <row r="368" spans="1:21" ht="15.95" customHeight="1" thickBot="1" x14ac:dyDescent="0.25">
      <c r="A368" s="1"/>
      <c r="B368" s="3"/>
      <c r="C368" s="8" t="s">
        <v>137</v>
      </c>
      <c r="D368" s="3"/>
      <c r="E368" s="1"/>
      <c r="F368" s="1"/>
      <c r="G368" s="1"/>
      <c r="H368" s="1"/>
      <c r="I368" s="1"/>
      <c r="J368" s="1"/>
      <c r="K368" s="1"/>
      <c r="L368" s="1"/>
      <c r="M368" s="1"/>
      <c r="N368" s="21"/>
      <c r="O368" s="21"/>
      <c r="P368" s="21"/>
      <c r="Q368" s="21"/>
    </row>
    <row r="369" spans="1:21" ht="63.95" customHeight="1" thickBot="1" x14ac:dyDescent="0.25">
      <c r="A369" s="1"/>
      <c r="B369" s="1"/>
      <c r="C369" s="448" t="s">
        <v>634</v>
      </c>
      <c r="D369" s="446"/>
      <c r="E369" s="446"/>
      <c r="F369" s="446"/>
      <c r="G369" s="446"/>
      <c r="H369" s="446"/>
      <c r="I369" s="446"/>
      <c r="J369" s="446"/>
      <c r="K369" s="446"/>
      <c r="L369" s="446"/>
      <c r="M369" s="447"/>
      <c r="N369" s="21"/>
      <c r="O369" s="21"/>
      <c r="P369" s="21"/>
      <c r="Q369" s="21"/>
    </row>
    <row r="370" spans="1:21" ht="15.95" customHeight="1" thickBot="1" x14ac:dyDescent="0.25">
      <c r="A370" s="1"/>
      <c r="B370" s="1"/>
      <c r="C370" s="11" t="s">
        <v>138</v>
      </c>
      <c r="D370" s="1"/>
      <c r="E370" s="1"/>
      <c r="F370" s="1"/>
      <c r="G370" s="1"/>
      <c r="H370" s="1"/>
      <c r="I370" s="1"/>
      <c r="J370" s="1"/>
      <c r="K370" s="1"/>
      <c r="L370" s="1"/>
      <c r="M370" s="1"/>
      <c r="N370" s="21"/>
      <c r="O370" s="21"/>
      <c r="P370" s="21"/>
      <c r="Q370" s="21"/>
    </row>
    <row r="371" spans="1:21" ht="15.95" customHeight="1" thickBot="1" x14ac:dyDescent="0.25">
      <c r="A371" s="1"/>
      <c r="B371" s="1"/>
      <c r="C371" s="442"/>
      <c r="D371" s="443"/>
      <c r="E371" s="443"/>
      <c r="F371" s="443"/>
      <c r="G371" s="443"/>
      <c r="H371" s="443"/>
      <c r="I371" s="443"/>
      <c r="J371" s="443"/>
      <c r="K371" s="443"/>
      <c r="L371" s="443"/>
      <c r="M371" s="444"/>
      <c r="N371" s="21"/>
      <c r="O371" s="21"/>
      <c r="P371" s="21"/>
      <c r="Q371" s="21"/>
    </row>
    <row r="372" spans="1:21" ht="15.95" customHeight="1" x14ac:dyDescent="0.2">
      <c r="A372" s="1"/>
      <c r="B372" s="3"/>
      <c r="C372" s="360" t="s">
        <v>139</v>
      </c>
      <c r="D372" s="8"/>
      <c r="E372" s="362" t="s">
        <v>140</v>
      </c>
      <c r="F372" s="11"/>
      <c r="G372" s="364" t="s">
        <v>141</v>
      </c>
      <c r="H372" s="10"/>
      <c r="I372" s="366" t="s">
        <v>142</v>
      </c>
      <c r="J372" s="366"/>
      <c r="K372" s="366"/>
      <c r="L372" s="366"/>
      <c r="M372" s="366"/>
      <c r="N372" s="21"/>
      <c r="O372" s="21"/>
      <c r="P372" s="21"/>
      <c r="Q372" s="21"/>
    </row>
    <row r="373" spans="1:21" ht="15.95" customHeight="1" thickBot="1" x14ac:dyDescent="0.25">
      <c r="A373" s="1"/>
      <c r="B373" s="3"/>
      <c r="C373" s="361"/>
      <c r="D373" s="8"/>
      <c r="E373" s="363"/>
      <c r="F373" s="11"/>
      <c r="G373" s="365"/>
      <c r="H373" s="12"/>
      <c r="I373" s="13">
        <v>2565</v>
      </c>
      <c r="J373" s="13"/>
      <c r="K373" s="13">
        <v>2566</v>
      </c>
      <c r="L373" s="13"/>
      <c r="M373" s="13">
        <v>2567</v>
      </c>
      <c r="N373" s="21"/>
      <c r="O373" s="21"/>
      <c r="P373" s="21"/>
      <c r="Q373" s="21"/>
    </row>
    <row r="374" spans="1:21" ht="15.95" customHeight="1" thickBot="1" x14ac:dyDescent="0.4">
      <c r="A374" s="1"/>
      <c r="B374" s="3"/>
      <c r="C374" s="172"/>
      <c r="D374" s="3"/>
      <c r="E374" s="173"/>
      <c r="F374" s="1"/>
      <c r="G374" s="174"/>
      <c r="H374" s="109"/>
      <c r="I374" s="174"/>
      <c r="J374" s="110"/>
      <c r="K374" s="174"/>
      <c r="L374" s="110"/>
      <c r="M374" s="174"/>
      <c r="N374" s="21"/>
      <c r="O374" s="21" t="str">
        <f>C369</f>
        <v>ตัวชี้วัดที่สะท้อนถึงผลกระทบในวงกว้างจากการดำเนินการที่มีต่อด้านสิ่งแวดล้อมของประเทศ จากการดำเนินการด้านพันธกิจหลักของส่วนราชการ (หากหน่วยงานเลือกตัววัดร้อยละความสำเร็จของการจัดทำคาร์บอนฟุตพริ้นท์ขององค์กร ให้ใช้เกณฑ์ฯ ตามที่กำหนดในคู่มือการประเมิน PMQA 4.0 (KPI) 2568 หน้า 96)</v>
      </c>
      <c r="P374" s="138" t="str">
        <f>ตัววัดหมวด7และคำนวณคะแนน!N55</f>
        <v/>
      </c>
      <c r="Q374" s="21"/>
      <c r="T374" s="136" t="s">
        <v>143</v>
      </c>
      <c r="U374" s="136" t="s">
        <v>144</v>
      </c>
    </row>
    <row r="375" spans="1:21" ht="15.95" customHeight="1" x14ac:dyDescent="0.2">
      <c r="A375" s="1"/>
      <c r="B375" s="1"/>
      <c r="C375" s="1"/>
      <c r="D375" s="1"/>
      <c r="E375" s="1"/>
      <c r="F375" s="1"/>
      <c r="G375" s="1"/>
      <c r="H375" s="1"/>
      <c r="I375" s="1"/>
      <c r="J375" s="1"/>
      <c r="K375" s="1"/>
      <c r="L375" s="1"/>
      <c r="M375" s="1"/>
      <c r="N375" s="21"/>
      <c r="O375" s="21"/>
      <c r="P375" s="21"/>
      <c r="Q375" s="21"/>
    </row>
    <row r="376" spans="1:21" ht="15.95" customHeight="1" thickBot="1" x14ac:dyDescent="0.25">
      <c r="A376" s="1"/>
      <c r="B376" s="1"/>
      <c r="C376" s="13" t="s">
        <v>145</v>
      </c>
      <c r="D376" s="1"/>
      <c r="E376" s="1"/>
      <c r="F376" s="1"/>
      <c r="G376" s="1"/>
      <c r="H376" s="1"/>
      <c r="I376" s="1"/>
      <c r="J376" s="1"/>
      <c r="K376" s="1"/>
      <c r="L376" s="1"/>
      <c r="M376" s="1"/>
      <c r="N376" s="21"/>
      <c r="O376" s="21"/>
      <c r="P376" s="21"/>
      <c r="Q376" s="21"/>
    </row>
    <row r="377" spans="1:21" ht="15.95" customHeight="1" x14ac:dyDescent="0.2">
      <c r="A377" s="1"/>
      <c r="B377" s="1"/>
      <c r="C377" s="433"/>
      <c r="D377" s="434"/>
      <c r="E377" s="434"/>
      <c r="F377" s="434"/>
      <c r="G377" s="434"/>
      <c r="H377" s="434"/>
      <c r="I377" s="434"/>
      <c r="J377" s="434"/>
      <c r="K377" s="434"/>
      <c r="L377" s="434"/>
      <c r="M377" s="435"/>
      <c r="N377" s="21"/>
      <c r="O377" s="21"/>
      <c r="P377" s="21"/>
      <c r="Q377" s="21"/>
    </row>
    <row r="378" spans="1:21" ht="15.95" customHeight="1" x14ac:dyDescent="0.2">
      <c r="A378" s="1"/>
      <c r="B378" s="1"/>
      <c r="C378" s="436"/>
      <c r="D378" s="437"/>
      <c r="E378" s="437"/>
      <c r="F378" s="437"/>
      <c r="G378" s="437"/>
      <c r="H378" s="437"/>
      <c r="I378" s="437"/>
      <c r="J378" s="437"/>
      <c r="K378" s="437"/>
      <c r="L378" s="437"/>
      <c r="M378" s="438"/>
      <c r="N378" s="21"/>
      <c r="O378" s="21"/>
      <c r="P378" s="21"/>
      <c r="Q378" s="21"/>
    </row>
    <row r="379" spans="1:21" ht="15.95" customHeight="1" thickBot="1" x14ac:dyDescent="0.25">
      <c r="A379" s="1"/>
      <c r="B379" s="1"/>
      <c r="C379" s="439"/>
      <c r="D379" s="440"/>
      <c r="E379" s="440"/>
      <c r="F379" s="440"/>
      <c r="G379" s="440"/>
      <c r="H379" s="440"/>
      <c r="I379" s="440"/>
      <c r="J379" s="440"/>
      <c r="K379" s="440"/>
      <c r="L379" s="440"/>
      <c r="M379" s="441"/>
      <c r="N379" s="21"/>
      <c r="O379" s="21"/>
      <c r="P379" s="21"/>
      <c r="Q379" s="21"/>
    </row>
    <row r="380" spans="1:21" ht="15.95" customHeight="1" x14ac:dyDescent="0.2">
      <c r="A380" s="1"/>
      <c r="B380" s="1"/>
      <c r="C380" s="1"/>
      <c r="D380" s="1"/>
      <c r="E380" s="1"/>
      <c r="F380" s="1"/>
      <c r="G380" s="1"/>
      <c r="H380" s="1"/>
      <c r="I380" s="1"/>
      <c r="J380" s="1"/>
      <c r="K380" s="1"/>
      <c r="L380" s="1"/>
      <c r="M380" s="1"/>
      <c r="N380" s="130"/>
      <c r="O380" s="21"/>
      <c r="P380" s="21"/>
      <c r="Q380" s="21"/>
    </row>
    <row r="381" spans="1:21" ht="15.95" customHeight="1" thickBot="1" x14ac:dyDescent="0.25">
      <c r="A381" s="1"/>
      <c r="B381" s="3"/>
      <c r="C381" s="8" t="s">
        <v>137</v>
      </c>
      <c r="D381" s="3"/>
      <c r="E381" s="1"/>
      <c r="F381" s="1"/>
      <c r="G381" s="1"/>
      <c r="H381" s="1"/>
      <c r="I381" s="1"/>
      <c r="J381" s="1"/>
      <c r="K381" s="1"/>
      <c r="L381" s="1"/>
      <c r="M381" s="1"/>
      <c r="N381" s="21"/>
      <c r="O381" s="21"/>
      <c r="P381" s="21"/>
      <c r="Q381" s="21"/>
    </row>
    <row r="382" spans="1:21" ht="32.1" customHeight="1" thickBot="1" x14ac:dyDescent="0.25">
      <c r="A382" s="1"/>
      <c r="B382" s="1"/>
      <c r="C382" s="430" t="s">
        <v>635</v>
      </c>
      <c r="D382" s="431"/>
      <c r="E382" s="431"/>
      <c r="F382" s="431"/>
      <c r="G382" s="431"/>
      <c r="H382" s="431"/>
      <c r="I382" s="431"/>
      <c r="J382" s="431"/>
      <c r="K382" s="431"/>
      <c r="L382" s="431"/>
      <c r="M382" s="432"/>
      <c r="N382" s="21"/>
      <c r="O382" s="21"/>
      <c r="P382" s="21"/>
      <c r="Q382" s="21"/>
    </row>
    <row r="383" spans="1:21" ht="15.95" customHeight="1" thickBot="1" x14ac:dyDescent="0.25">
      <c r="A383" s="1"/>
      <c r="B383" s="1"/>
      <c r="C383" s="11" t="s">
        <v>138</v>
      </c>
      <c r="D383" s="1"/>
      <c r="E383" s="1"/>
      <c r="F383" s="1"/>
      <c r="G383" s="1"/>
      <c r="H383" s="1"/>
      <c r="I383" s="1"/>
      <c r="J383" s="1"/>
      <c r="K383" s="1"/>
      <c r="L383" s="1"/>
      <c r="M383" s="1"/>
      <c r="N383" s="21"/>
      <c r="O383" s="21"/>
      <c r="P383" s="21"/>
      <c r="Q383" s="21"/>
    </row>
    <row r="384" spans="1:21" ht="15.95" customHeight="1" thickBot="1" x14ac:dyDescent="0.25">
      <c r="A384" s="1"/>
      <c r="B384" s="1"/>
      <c r="C384" s="442"/>
      <c r="D384" s="443"/>
      <c r="E384" s="443"/>
      <c r="F384" s="443"/>
      <c r="G384" s="443"/>
      <c r="H384" s="443"/>
      <c r="I384" s="443"/>
      <c r="J384" s="443"/>
      <c r="K384" s="443"/>
      <c r="L384" s="443"/>
      <c r="M384" s="444"/>
      <c r="N384" s="21"/>
      <c r="O384" s="21"/>
      <c r="P384" s="21"/>
      <c r="Q384" s="21"/>
    </row>
    <row r="385" spans="1:21" ht="15.95" customHeight="1" x14ac:dyDescent="0.2">
      <c r="A385" s="1"/>
      <c r="B385" s="3"/>
      <c r="C385" s="360" t="s">
        <v>139</v>
      </c>
      <c r="D385" s="8"/>
      <c r="E385" s="362" t="s">
        <v>140</v>
      </c>
      <c r="F385" s="11"/>
      <c r="G385" s="364" t="s">
        <v>141</v>
      </c>
      <c r="H385" s="10"/>
      <c r="I385" s="366" t="s">
        <v>142</v>
      </c>
      <c r="J385" s="366"/>
      <c r="K385" s="366"/>
      <c r="L385" s="366"/>
      <c r="M385" s="366"/>
      <c r="N385" s="21"/>
      <c r="O385" s="21"/>
      <c r="P385" s="21"/>
      <c r="Q385" s="21"/>
    </row>
    <row r="386" spans="1:21" ht="15.95" customHeight="1" thickBot="1" x14ac:dyDescent="0.25">
      <c r="A386" s="1"/>
      <c r="B386" s="3"/>
      <c r="C386" s="361"/>
      <c r="D386" s="8"/>
      <c r="E386" s="363"/>
      <c r="F386" s="11"/>
      <c r="G386" s="365"/>
      <c r="H386" s="12"/>
      <c r="I386" s="13">
        <v>2565</v>
      </c>
      <c r="J386" s="13"/>
      <c r="K386" s="13">
        <v>2566</v>
      </c>
      <c r="L386" s="13"/>
      <c r="M386" s="13">
        <v>2567</v>
      </c>
      <c r="N386" s="21"/>
      <c r="O386" s="21"/>
      <c r="P386" s="21"/>
      <c r="Q386" s="21"/>
    </row>
    <row r="387" spans="1:21" ht="15.95" customHeight="1" thickBot="1" x14ac:dyDescent="0.4">
      <c r="A387" s="1"/>
      <c r="B387" s="3"/>
      <c r="C387" s="172"/>
      <c r="D387" s="3"/>
      <c r="E387" s="173"/>
      <c r="F387" s="1"/>
      <c r="G387" s="174"/>
      <c r="H387" s="109"/>
      <c r="I387" s="174"/>
      <c r="J387" s="110"/>
      <c r="K387" s="174"/>
      <c r="L387" s="110"/>
      <c r="M387" s="174"/>
      <c r="N387" s="21"/>
      <c r="O387" s="21" t="str">
        <f>C382</f>
        <v>ตัวชี้วัดที่สะท้อนถึงผลกระทบในวงกว้างจากการดำเนินการที่มีต่อด้านสิ่งแวดล้อมของประเทศ จากการดำเนินการด้านพันธกิจหลักของส่วนราชการ</v>
      </c>
      <c r="P387" s="138">
        <f>ตัววัดหมวด7และคำนวณคะแนน!N56</f>
        <v>0</v>
      </c>
      <c r="Q387" s="21"/>
      <c r="T387" s="136" t="s">
        <v>143</v>
      </c>
      <c r="U387" s="136" t="s">
        <v>144</v>
      </c>
    </row>
    <row r="388" spans="1:21" ht="15.95" customHeight="1" x14ac:dyDescent="0.2">
      <c r="A388" s="1"/>
      <c r="B388" s="1"/>
      <c r="C388" s="1"/>
      <c r="D388" s="1"/>
      <c r="E388" s="1"/>
      <c r="F388" s="1"/>
      <c r="G388" s="1"/>
      <c r="H388" s="1"/>
      <c r="I388" s="1"/>
      <c r="J388" s="1"/>
      <c r="K388" s="1"/>
      <c r="L388" s="1"/>
      <c r="M388" s="1"/>
      <c r="N388" s="21"/>
      <c r="O388" s="21"/>
      <c r="P388" s="21"/>
      <c r="Q388" s="21"/>
    </row>
    <row r="389" spans="1:21" ht="15.95" customHeight="1" thickBot="1" x14ac:dyDescent="0.25">
      <c r="A389" s="1"/>
      <c r="B389" s="1"/>
      <c r="C389" s="13" t="s">
        <v>145</v>
      </c>
      <c r="D389" s="1"/>
      <c r="E389" s="1"/>
      <c r="F389" s="1"/>
      <c r="G389" s="1"/>
      <c r="H389" s="1"/>
      <c r="I389" s="1"/>
      <c r="J389" s="1"/>
      <c r="K389" s="1"/>
      <c r="L389" s="1"/>
      <c r="M389" s="1"/>
      <c r="N389" s="21"/>
      <c r="O389" s="21"/>
      <c r="P389" s="21"/>
      <c r="Q389" s="21"/>
    </row>
    <row r="390" spans="1:21" ht="15.95" customHeight="1" x14ac:dyDescent="0.2">
      <c r="A390" s="1"/>
      <c r="B390" s="1"/>
      <c r="C390" s="433"/>
      <c r="D390" s="434"/>
      <c r="E390" s="434"/>
      <c r="F390" s="434"/>
      <c r="G390" s="434"/>
      <c r="H390" s="434"/>
      <c r="I390" s="434"/>
      <c r="J390" s="434"/>
      <c r="K390" s="434"/>
      <c r="L390" s="434"/>
      <c r="M390" s="435"/>
      <c r="N390" s="21"/>
      <c r="O390" s="21"/>
      <c r="P390" s="21"/>
      <c r="Q390" s="21"/>
    </row>
    <row r="391" spans="1:21" ht="15.95" customHeight="1" x14ac:dyDescent="0.2">
      <c r="A391" s="1"/>
      <c r="B391" s="1"/>
      <c r="C391" s="436"/>
      <c r="D391" s="437"/>
      <c r="E391" s="437"/>
      <c r="F391" s="437"/>
      <c r="G391" s="437"/>
      <c r="H391" s="437"/>
      <c r="I391" s="437"/>
      <c r="J391" s="437"/>
      <c r="K391" s="437"/>
      <c r="L391" s="437"/>
      <c r="M391" s="438"/>
      <c r="N391" s="21"/>
      <c r="O391" s="21"/>
      <c r="P391" s="21"/>
      <c r="Q391" s="21"/>
    </row>
    <row r="392" spans="1:21" ht="15.95" customHeight="1" thickBot="1" x14ac:dyDescent="0.25">
      <c r="A392" s="1"/>
      <c r="B392" s="1"/>
      <c r="C392" s="439"/>
      <c r="D392" s="440"/>
      <c r="E392" s="440"/>
      <c r="F392" s="440"/>
      <c r="G392" s="440"/>
      <c r="H392" s="440"/>
      <c r="I392" s="440"/>
      <c r="J392" s="440"/>
      <c r="K392" s="440"/>
      <c r="L392" s="440"/>
      <c r="M392" s="441"/>
      <c r="N392" s="21"/>
      <c r="O392" s="21"/>
      <c r="P392" s="21"/>
      <c r="Q392" s="21"/>
    </row>
    <row r="393" spans="1:21" ht="15.95" customHeight="1" x14ac:dyDescent="0.2">
      <c r="A393" s="1"/>
      <c r="B393" s="1"/>
      <c r="C393" s="1"/>
      <c r="D393" s="1"/>
      <c r="E393" s="1"/>
      <c r="F393" s="1"/>
      <c r="G393" s="1"/>
      <c r="H393" s="1"/>
      <c r="I393" s="1"/>
      <c r="J393" s="1"/>
      <c r="K393" s="1"/>
      <c r="L393" s="1"/>
      <c r="M393" s="1"/>
      <c r="N393" s="1"/>
      <c r="O393" s="1"/>
      <c r="P393" s="1"/>
      <c r="Q393" s="1"/>
    </row>
  </sheetData>
  <sheetProtection algorithmName="SHA-512" hashValue="PGAMcf7j3zl90hF9GK0VbE0rnsRuv4Qfv8nkc91QyAjYVlEtaU4zdeXKpjw9op9QD43jUEBOvooMBRAOrfB5bA==" saltValue="Km2V2ZKsT7EcTWe4Qic3Qw==" spinCount="100000" sheet="1" objects="1" scenarios="1" insertRows="0"/>
  <mergeCells count="114">
    <mergeCell ref="C390:M392"/>
    <mergeCell ref="C382:M382"/>
    <mergeCell ref="C384:M384"/>
    <mergeCell ref="C385:C386"/>
    <mergeCell ref="E385:E386"/>
    <mergeCell ref="G385:G386"/>
    <mergeCell ref="I385:M385"/>
    <mergeCell ref="C334:M336"/>
    <mergeCell ref="C354:M354"/>
    <mergeCell ref="C356:M356"/>
    <mergeCell ref="C357:C358"/>
    <mergeCell ref="E357:E358"/>
    <mergeCell ref="G357:G358"/>
    <mergeCell ref="I357:M357"/>
    <mergeCell ref="C377:M379"/>
    <mergeCell ref="C341:M341"/>
    <mergeCell ref="G372:G373"/>
    <mergeCell ref="I372:M372"/>
    <mergeCell ref="E372:E373"/>
    <mergeCell ref="C372:C373"/>
    <mergeCell ref="C343:M343"/>
    <mergeCell ref="C371:M371"/>
    <mergeCell ref="O17:O23"/>
    <mergeCell ref="G273:G274"/>
    <mergeCell ref="I273:M273"/>
    <mergeCell ref="C222:M224"/>
    <mergeCell ref="C242:M242"/>
    <mergeCell ref="C244:M244"/>
    <mergeCell ref="C245:C246"/>
    <mergeCell ref="E245:E246"/>
    <mergeCell ref="G245:G246"/>
    <mergeCell ref="I245:M245"/>
    <mergeCell ref="E232:E233"/>
    <mergeCell ref="G232:G233"/>
    <mergeCell ref="I232:M232"/>
    <mergeCell ref="C231:M231"/>
    <mergeCell ref="C229:M229"/>
    <mergeCell ref="C232:C233"/>
    <mergeCell ref="C270:M270"/>
    <mergeCell ref="C237:M239"/>
    <mergeCell ref="C250:M252"/>
    <mergeCell ref="C272:M272"/>
    <mergeCell ref="C273:C274"/>
    <mergeCell ref="E273:E274"/>
    <mergeCell ref="C217:C218"/>
    <mergeCell ref="G204:G205"/>
    <mergeCell ref="C344:C345"/>
    <mergeCell ref="C349:M351"/>
    <mergeCell ref="C369:M369"/>
    <mergeCell ref="C203:M203"/>
    <mergeCell ref="C209:M211"/>
    <mergeCell ref="A197:M197"/>
    <mergeCell ref="E217:E218"/>
    <mergeCell ref="G217:G218"/>
    <mergeCell ref="I217:M217"/>
    <mergeCell ref="E316:E317"/>
    <mergeCell ref="G316:G317"/>
    <mergeCell ref="I316:M316"/>
    <mergeCell ref="C321:M323"/>
    <mergeCell ref="E344:E345"/>
    <mergeCell ref="G344:G345"/>
    <mergeCell ref="I344:M344"/>
    <mergeCell ref="C287:M287"/>
    <mergeCell ref="C326:M326"/>
    <mergeCell ref="I301:M301"/>
    <mergeCell ref="C362:M364"/>
    <mergeCell ref="C315:M315"/>
    <mergeCell ref="I288:M288"/>
    <mergeCell ref="C293:M295"/>
    <mergeCell ref="C328:M328"/>
    <mergeCell ref="C329:C330"/>
    <mergeCell ref="E329:E330"/>
    <mergeCell ref="G329:G330"/>
    <mergeCell ref="I329:M329"/>
    <mergeCell ref="C288:C289"/>
    <mergeCell ref="E288:E289"/>
    <mergeCell ref="G288:G289"/>
    <mergeCell ref="C316:C317"/>
    <mergeCell ref="C313:M313"/>
    <mergeCell ref="C285:M285"/>
    <mergeCell ref="C306:M308"/>
    <mergeCell ref="C278:M280"/>
    <mergeCell ref="C298:M298"/>
    <mergeCell ref="C300:M300"/>
    <mergeCell ref="C301:C302"/>
    <mergeCell ref="E301:E302"/>
    <mergeCell ref="G301:G302"/>
    <mergeCell ref="C65:M79"/>
    <mergeCell ref="C257:M257"/>
    <mergeCell ref="C260:C261"/>
    <mergeCell ref="E260:E261"/>
    <mergeCell ref="G260:G261"/>
    <mergeCell ref="I260:M260"/>
    <mergeCell ref="C265:M267"/>
    <mergeCell ref="C259:M259"/>
    <mergeCell ref="C95:M109"/>
    <mergeCell ref="C214:M214"/>
    <mergeCell ref="C216:M216"/>
    <mergeCell ref="C178:M193"/>
    <mergeCell ref="C201:M201"/>
    <mergeCell ref="C204:C205"/>
    <mergeCell ref="A196:M196"/>
    <mergeCell ref="E204:E205"/>
    <mergeCell ref="I204:M204"/>
    <mergeCell ref="O68:O73"/>
    <mergeCell ref="O76:O83"/>
    <mergeCell ref="C125:M140"/>
    <mergeCell ref="C154:M169"/>
    <mergeCell ref="O125:O130"/>
    <mergeCell ref="O26:O33"/>
    <mergeCell ref="O86:O93"/>
    <mergeCell ref="O96:O102"/>
    <mergeCell ref="O133:O142"/>
    <mergeCell ref="C39:M53"/>
  </mergeCells>
  <conditionalFormatting sqref="C12 C27 C31 C150">
    <cfRule type="cellIs" dxfId="331" priority="178" operator="equal">
      <formula>$U$12</formula>
    </cfRule>
    <cfRule type="cellIs" dxfId="330" priority="179" operator="equal">
      <formula>$T$12</formula>
    </cfRule>
  </conditionalFormatting>
  <conditionalFormatting sqref="C15">
    <cfRule type="cellIs" dxfId="329" priority="83" operator="equal">
      <formula>$T$12</formula>
    </cfRule>
    <cfRule type="cellIs" dxfId="328" priority="82" operator="equal">
      <formula>$U$12</formula>
    </cfRule>
  </conditionalFormatting>
  <conditionalFormatting sqref="C18">
    <cfRule type="cellIs" dxfId="327" priority="81" operator="equal">
      <formula>$T$12</formula>
    </cfRule>
    <cfRule type="cellIs" dxfId="326" priority="80" operator="equal">
      <formula>$U$12</formula>
    </cfRule>
  </conditionalFormatting>
  <conditionalFormatting sqref="C24">
    <cfRule type="cellIs" dxfId="325" priority="79" operator="equal">
      <formula>$T$12</formula>
    </cfRule>
    <cfRule type="cellIs" dxfId="324" priority="78" operator="equal">
      <formula>$U$12</formula>
    </cfRule>
  </conditionalFormatting>
  <conditionalFormatting sqref="C29">
    <cfRule type="cellIs" dxfId="323" priority="77" operator="equal">
      <formula>$T$12</formula>
    </cfRule>
    <cfRule type="cellIs" dxfId="322" priority="76" operator="equal">
      <formula>$U$12</formula>
    </cfRule>
  </conditionalFormatting>
  <conditionalFormatting sqref="C35">
    <cfRule type="cellIs" dxfId="321" priority="75" operator="equal">
      <formula>$T$12</formula>
    </cfRule>
    <cfRule type="cellIs" dxfId="320" priority="74" operator="equal">
      <formula>$U$12</formula>
    </cfRule>
  </conditionalFormatting>
  <conditionalFormatting sqref="C58">
    <cfRule type="cellIs" dxfId="319" priority="72" operator="equal">
      <formula>$U$12</formula>
    </cfRule>
    <cfRule type="cellIs" dxfId="318" priority="73" operator="equal">
      <formula>$T$12</formula>
    </cfRule>
  </conditionalFormatting>
  <conditionalFormatting sqref="C61">
    <cfRule type="cellIs" dxfId="317" priority="71" operator="equal">
      <formula>$T$12</formula>
    </cfRule>
    <cfRule type="cellIs" dxfId="316" priority="70" operator="equal">
      <formula>$U$12</formula>
    </cfRule>
  </conditionalFormatting>
  <conditionalFormatting sqref="C83">
    <cfRule type="cellIs" dxfId="315" priority="68" operator="equal">
      <formula>$U$12</formula>
    </cfRule>
    <cfRule type="cellIs" dxfId="314" priority="69" operator="equal">
      <formula>$T$12</formula>
    </cfRule>
  </conditionalFormatting>
  <conditionalFormatting sqref="C85">
    <cfRule type="cellIs" dxfId="313" priority="66" operator="equal">
      <formula>$U$12</formula>
    </cfRule>
    <cfRule type="cellIs" dxfId="312" priority="67" operator="equal">
      <formula>$T$12</formula>
    </cfRule>
  </conditionalFormatting>
  <conditionalFormatting sqref="C87">
    <cfRule type="cellIs" dxfId="311" priority="64" operator="equal">
      <formula>$U$12</formula>
    </cfRule>
    <cfRule type="cellIs" dxfId="310" priority="65" operator="equal">
      <formula>$T$12</formula>
    </cfRule>
  </conditionalFormatting>
  <conditionalFormatting sqref="C89">
    <cfRule type="cellIs" dxfId="309" priority="62" operator="equal">
      <formula>$U$12</formula>
    </cfRule>
    <cfRule type="cellIs" dxfId="308" priority="63" operator="equal">
      <formula>$T$12</formula>
    </cfRule>
  </conditionalFormatting>
  <conditionalFormatting sqref="C91">
    <cfRule type="cellIs" dxfId="307" priority="60" operator="equal">
      <formula>$U$12</formula>
    </cfRule>
    <cfRule type="cellIs" dxfId="306" priority="61" operator="equal">
      <formula>$T$12</formula>
    </cfRule>
  </conditionalFormatting>
  <conditionalFormatting sqref="C115">
    <cfRule type="cellIs" dxfId="305" priority="59" operator="equal">
      <formula>$T$12</formula>
    </cfRule>
    <cfRule type="cellIs" dxfId="304" priority="58" operator="equal">
      <formula>$U$12</formula>
    </cfRule>
  </conditionalFormatting>
  <conditionalFormatting sqref="C118">
    <cfRule type="cellIs" dxfId="303" priority="57" operator="equal">
      <formula>$T$12</formula>
    </cfRule>
    <cfRule type="cellIs" dxfId="302" priority="56" operator="equal">
      <formula>$U$12</formula>
    </cfRule>
  </conditionalFormatting>
  <conditionalFormatting sqref="C121">
    <cfRule type="cellIs" dxfId="301" priority="55" operator="equal">
      <formula>$T$12</formula>
    </cfRule>
    <cfRule type="cellIs" dxfId="300" priority="54" operator="equal">
      <formula>$U$12</formula>
    </cfRule>
  </conditionalFormatting>
  <conditionalFormatting sqref="C145">
    <cfRule type="cellIs" dxfId="299" priority="53" operator="equal">
      <formula>$T$12</formula>
    </cfRule>
    <cfRule type="cellIs" dxfId="298" priority="52" operator="equal">
      <formula>$U$12</formula>
    </cfRule>
  </conditionalFormatting>
  <conditionalFormatting sqref="C147">
    <cfRule type="cellIs" dxfId="297" priority="51" operator="equal">
      <formula>$T$12</formula>
    </cfRule>
    <cfRule type="cellIs" dxfId="296" priority="50" operator="equal">
      <formula>$U$12</formula>
    </cfRule>
  </conditionalFormatting>
  <conditionalFormatting sqref="C174">
    <cfRule type="cellIs" dxfId="295" priority="48" operator="equal">
      <formula>$U$12</formula>
    </cfRule>
    <cfRule type="cellIs" dxfId="294" priority="49" operator="equal">
      <formula>$T$12</formula>
    </cfRule>
  </conditionalFormatting>
  <conditionalFormatting sqref="E12:E13 E15:E16 E18:E19 E37 E91:E93">
    <cfRule type="cellIs" dxfId="293" priority="190" operator="equal">
      <formula>"ไม่มี"</formula>
    </cfRule>
    <cfRule type="cellIs" dxfId="292" priority="191" operator="equal">
      <formula>"มี"</formula>
    </cfRule>
  </conditionalFormatting>
  <conditionalFormatting sqref="E24:E25">
    <cfRule type="cellIs" dxfId="291" priority="93" operator="equal">
      <formula>"มี"</formula>
    </cfRule>
    <cfRule type="cellIs" dxfId="290" priority="92" operator="equal">
      <formula>"ไม่มี"</formula>
    </cfRule>
  </conditionalFormatting>
  <conditionalFormatting sqref="E27">
    <cfRule type="cellIs" dxfId="289" priority="134" operator="equal">
      <formula>"ไม่มี"</formula>
    </cfRule>
    <cfRule type="cellIs" dxfId="288" priority="135" operator="equal">
      <formula>"มี"</formula>
    </cfRule>
  </conditionalFormatting>
  <conditionalFormatting sqref="E29">
    <cfRule type="cellIs" dxfId="287" priority="132" operator="equal">
      <formula>"ไม่มี"</formula>
    </cfRule>
    <cfRule type="cellIs" dxfId="286" priority="133" operator="equal">
      <formula>"มี"</formula>
    </cfRule>
  </conditionalFormatting>
  <conditionalFormatting sqref="E31">
    <cfRule type="cellIs" dxfId="285" priority="128" operator="equal">
      <formula>"ไม่มี"</formula>
    </cfRule>
    <cfRule type="cellIs" dxfId="284" priority="129" operator="equal">
      <formula>"มี"</formula>
    </cfRule>
  </conditionalFormatting>
  <conditionalFormatting sqref="E35">
    <cfRule type="cellIs" dxfId="283" priority="90" operator="equal">
      <formula>"ไม่มี"</formula>
    </cfRule>
    <cfRule type="cellIs" dxfId="282" priority="91" operator="equal">
      <formula>"มี"</formula>
    </cfRule>
  </conditionalFormatting>
  <conditionalFormatting sqref="E58">
    <cfRule type="cellIs" dxfId="281" priority="174" operator="equal">
      <formula>"ไม่มี"</formula>
    </cfRule>
    <cfRule type="cellIs" dxfId="280" priority="175" operator="equal">
      <formula>"มี"</formula>
    </cfRule>
  </conditionalFormatting>
  <conditionalFormatting sqref="E61">
    <cfRule type="cellIs" dxfId="279" priority="170" operator="equal">
      <formula>"ไม่มี"</formula>
    </cfRule>
    <cfRule type="cellIs" dxfId="278" priority="171" operator="equal">
      <formula>"มี"</formula>
    </cfRule>
  </conditionalFormatting>
  <conditionalFormatting sqref="E83">
    <cfRule type="cellIs" dxfId="277" priority="112" operator="equal">
      <formula>"ไม่มี"</formula>
    </cfRule>
    <cfRule type="cellIs" dxfId="276" priority="113" operator="equal">
      <formula>"มี"</formula>
    </cfRule>
  </conditionalFormatting>
  <conditionalFormatting sqref="E85">
    <cfRule type="cellIs" dxfId="275" priority="100" operator="equal">
      <formula>"ไม่มี"</formula>
    </cfRule>
    <cfRule type="cellIs" dxfId="274" priority="101" operator="equal">
      <formula>"มี"</formula>
    </cfRule>
  </conditionalFormatting>
  <conditionalFormatting sqref="E87">
    <cfRule type="cellIs" dxfId="273" priority="106" operator="equal">
      <formula>"ไม่มี"</formula>
    </cfRule>
    <cfRule type="cellIs" dxfId="272" priority="107" operator="equal">
      <formula>"มี"</formula>
    </cfRule>
  </conditionalFormatting>
  <conditionalFormatting sqref="E89">
    <cfRule type="cellIs" dxfId="271" priority="108" operator="equal">
      <formula>"ไม่มี"</formula>
    </cfRule>
    <cfRule type="cellIs" dxfId="270" priority="109" operator="equal">
      <formula>"มี"</formula>
    </cfRule>
  </conditionalFormatting>
  <conditionalFormatting sqref="E115:E116">
    <cfRule type="cellIs" dxfId="269" priority="164" operator="equal">
      <formula>"ไม่มี"</formula>
    </cfRule>
    <cfRule type="cellIs" dxfId="268" priority="165" operator="equal">
      <formula>"มี"</formula>
    </cfRule>
  </conditionalFormatting>
  <conditionalFormatting sqref="E118:E119">
    <cfRule type="cellIs" dxfId="267" priority="160" operator="equal">
      <formula>"ไม่มี"</formula>
    </cfRule>
    <cfRule type="cellIs" dxfId="266" priority="161" operator="equal">
      <formula>"มี"</formula>
    </cfRule>
  </conditionalFormatting>
  <conditionalFormatting sqref="E121:E123">
    <cfRule type="cellIs" dxfId="265" priority="87" operator="equal">
      <formula>"มี"</formula>
    </cfRule>
    <cfRule type="cellIs" dxfId="264" priority="86" operator="equal">
      <formula>"ไม่มี"</formula>
    </cfRule>
  </conditionalFormatting>
  <conditionalFormatting sqref="E145">
    <cfRule type="cellIs" dxfId="263" priority="152" operator="equal">
      <formula>"ไม่มี"</formula>
    </cfRule>
    <cfRule type="cellIs" dxfId="262" priority="153" operator="equal">
      <formula>"มี"</formula>
    </cfRule>
  </conditionalFormatting>
  <conditionalFormatting sqref="E147:E148">
    <cfRule type="cellIs" dxfId="261" priority="148" operator="equal">
      <formula>"ไม่มี"</formula>
    </cfRule>
    <cfRule type="cellIs" dxfId="260" priority="149" operator="equal">
      <formula>"มี"</formula>
    </cfRule>
  </conditionalFormatting>
  <conditionalFormatting sqref="E150:E152 E170">
    <cfRule type="cellIs" dxfId="259" priority="146" operator="equal">
      <formula>"ไม่มี"</formula>
    </cfRule>
    <cfRule type="cellIs" dxfId="258" priority="147" operator="equal">
      <formula>"มี"</formula>
    </cfRule>
  </conditionalFormatting>
  <conditionalFormatting sqref="E174:E175">
    <cfRule type="cellIs" dxfId="257" priority="142" operator="equal">
      <formula>"ไม่มี"</formula>
    </cfRule>
    <cfRule type="cellIs" dxfId="256" priority="143" operator="equal">
      <formula>"มี"</formula>
    </cfRule>
  </conditionalFormatting>
  <dataValidations count="7">
    <dataValidation type="list" allowBlank="1" showInputMessage="1" showErrorMessage="1" sqref="C174 C150 C147 C145 C121 C118 C115 C91 C89 C87 C85 C83 C61 C58 C35 C31 C29 C27 C24 C18 C15 C12 E206 E234 E374 E346 E318 E290 E262 E219 E247 E275 E303 E331 E359 E387" xr:uid="{B42CE608-A5EB-0C44-A59E-99F2AF6F4801}">
      <formula1>$T12:$U12</formula1>
    </dataValidation>
    <dataValidation allowBlank="1" showErrorMessage="1" sqref="S95:S109 S178:S193 S39:S53 S201 S341 S313 S285 S257 S229 S369 S214 S242 S270 S298 S326 S354 S382 S65:S79 S125:S140 S154:S169" xr:uid="{4234FD58-FBF6-8A45-B811-18752A2939D7}"/>
    <dataValidation type="list" allowBlank="1" showInputMessage="1" showErrorMessage="1" sqref="D93" xr:uid="{8206D573-ACE1-3F4D-897E-7FD841227ADE}">
      <formula1>$M$3:$R$3</formula1>
    </dataValidation>
    <dataValidation type="list" allowBlank="1" showInputMessage="1" showErrorMessage="1" sqref="Q111 Q4 Q55 Q196:Q197" xr:uid="{D97559C2-78FE-B941-88D4-8DD2571E712E}">
      <formula1>$W$4:$Y$4</formula1>
    </dataValidation>
    <dataValidation type="textLength" operator="lessThanOrEqual" allowBlank="1" showErrorMessage="1" errorTitle="ข้อแนะนำ" error="ระบุข้อความไม่เกิน 3,000 อักขระ" promptTitle="ข้อแนะนำ" prompt="ระบุข้อความไม่เกิน xxxx อักขระ" sqref="C178:M193 C39:M53 C125:M140 C154:M169" xr:uid="{B41AA6B5-65A6-D843-A73B-9119BE9FBC0F}">
      <formula1>3000</formula1>
    </dataValidation>
    <dataValidation type="textLength" operator="lessThanOrEqual" allowBlank="1" showErrorMessage="1" errorTitle="ข้อแนะนำ" error="ระบุข้อความไม่เกิน xxxx อักขระ" promptTitle="ข้อแนะนำ" prompt="ระบุข้อความไม่เกิน xxxx อักขระ" sqref="C95:M109 C65:M79" xr:uid="{9CCBFDAE-6DF2-0A45-BD10-3CB46032F0AF}">
      <formula1>3000</formula1>
    </dataValidation>
    <dataValidation type="textLength" operator="lessThanOrEqual" allowBlank="1" showErrorMessage="1" errorTitle="ข้อแนะนำ" error="ระบุข้อความไม่เกิน xxxx อักขระ" promptTitle="ข้อแนะนำ" prompt="ระบุข้อความไม่เกิน xxxx อักขระ" sqref="C201:M201 C203:M203 C209:M211 C214:M214 C216:M216 C222:M224 C229:M229 C231:M231 C237:M239 C242:M242 C244:M244 C250:M252 C257:M257 C259:M259 C265:M267 C270:M270 C272:M272 C278:M280 C285:M285 C287:M287 C293:M295 C298:M298 C300:M300 C306:M308 C313:M313 C315:M315 C321:M323 C326:M326 C328:M328 C334:M336 C341:M341 C343:M343 C349:M351 C354:M354 C356:M356 C362:M364 C369:M369 C371:M371 C377:M379 C382:M382 C384:M384 C390:M392" xr:uid="{D949C511-A4E4-4025-A45D-42E228B7EC37}">
      <formula1>1000</formula1>
    </dataValidation>
  </dataValidations>
  <pageMargins left="0.7" right="0.7" top="0.75" bottom="0.75" header="0.3" footer="0.3"/>
  <pageSetup paperSize="9" scale="88" orientation="portrait" r:id="rId1"/>
  <rowBreaks count="10" manualBreakCount="10">
    <brk id="54" max="16383" man="1"/>
    <brk id="110" max="16383" man="1"/>
    <brk id="152" max="16" man="1"/>
    <brk id="194" max="16383" man="1"/>
    <brk id="225" max="16" man="1"/>
    <brk id="253" max="16" man="1"/>
    <brk id="281" max="16383" man="1"/>
    <brk id="309" max="16" man="1"/>
    <brk id="337" max="16" man="1"/>
    <brk id="365" max="16383" man="1"/>
  </rowBreaks>
  <colBreaks count="1" manualBreakCount="1">
    <brk id="13" max="341"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7D38A-0239-AC42-9A4D-3553EA50CA8A}">
  <sheetPr>
    <tabColor rgb="FFFFC000"/>
  </sheetPr>
  <dimension ref="A1:AF344"/>
  <sheetViews>
    <sheetView zoomScale="70" zoomScaleNormal="70" zoomScaleSheetLayoutView="85" zoomScalePageLayoutView="55" workbookViewId="0">
      <pane ySplit="2" topLeftCell="A191" activePane="bottomLeft" state="frozen"/>
      <selection pane="bottomLeft" activeCell="B179" sqref="B179"/>
    </sheetView>
  </sheetViews>
  <sheetFormatPr defaultColWidth="11.5" defaultRowHeight="14.25" x14ac:dyDescent="0.2"/>
  <cols>
    <col min="1" max="3" width="5.875" customWidth="1"/>
    <col min="4" max="5" width="7.875" customWidth="1"/>
    <col min="6" max="6" width="1" customWidth="1"/>
    <col min="7" max="7" width="9.875" customWidth="1"/>
    <col min="8" max="8" width="1" customWidth="1"/>
    <col min="10" max="10" width="1" customWidth="1"/>
    <col min="12" max="12" width="1" customWidth="1"/>
    <col min="14" max="14" width="2.375" style="133" customWidth="1"/>
    <col min="15" max="15" width="50.625" style="133" customWidth="1"/>
    <col min="16" max="17" width="15.125" style="133" customWidth="1"/>
    <col min="18" max="18" width="7.125" style="132" customWidth="1"/>
    <col min="19" max="19" width="3.125" style="132" hidden="1" customWidth="1"/>
    <col min="20" max="21" width="10.875" style="132" hidden="1" customWidth="1"/>
    <col min="22" max="26" width="11.5" style="132" hidden="1" customWidth="1"/>
    <col min="27" max="27" width="11.5" style="132" customWidth="1"/>
    <col min="28" max="29" width="11.5" style="132"/>
  </cols>
  <sheetData>
    <row r="1" spans="1:29" ht="15.75" thickBot="1" x14ac:dyDescent="0.25">
      <c r="A1" s="1"/>
      <c r="B1" s="5"/>
      <c r="C1" s="1"/>
      <c r="D1" s="1"/>
      <c r="E1" s="1"/>
      <c r="F1" s="1"/>
      <c r="G1" s="1"/>
      <c r="H1" s="1"/>
      <c r="I1" s="1"/>
      <c r="J1" s="1"/>
      <c r="K1" s="1"/>
      <c r="L1" s="1"/>
      <c r="M1" s="1"/>
      <c r="N1" s="130"/>
      <c r="O1" s="130"/>
      <c r="P1" s="131" t="s">
        <v>69</v>
      </c>
      <c r="Q1" s="131" t="s">
        <v>70</v>
      </c>
    </row>
    <row r="2" spans="1:29" s="148" customFormat="1" ht="48.75" thickBot="1" x14ac:dyDescent="0.25">
      <c r="A2" s="141" t="s">
        <v>221</v>
      </c>
      <c r="B2" s="143"/>
      <c r="C2" s="143"/>
      <c r="D2" s="143"/>
      <c r="E2" s="143"/>
      <c r="F2" s="143"/>
      <c r="G2" s="143"/>
      <c r="H2" s="143"/>
      <c r="I2" s="143"/>
      <c r="J2" s="143"/>
      <c r="K2" s="143"/>
      <c r="L2" s="143"/>
      <c r="M2" s="143"/>
      <c r="N2" s="144"/>
      <c r="O2" s="151" t="str">
        <f>A2</f>
        <v>หมวด 3 การให้ความสำคัญกับผู้รับบริการและผู้มีส่วนได้ส่วนเสีย</v>
      </c>
      <c r="P2" s="266" t="str">
        <f>IFERROR(AVERAGE(P4,P63,P120),"")</f>
        <v/>
      </c>
      <c r="Q2" s="266" t="str">
        <f>IFERROR(AVERAGE(Q4,Q63,Q120),"")</f>
        <v/>
      </c>
      <c r="R2" s="147"/>
      <c r="S2" s="147"/>
      <c r="T2" s="147"/>
      <c r="U2" s="147"/>
      <c r="V2" s="147"/>
      <c r="W2" s="147"/>
      <c r="X2" s="147"/>
      <c r="Y2" s="147"/>
      <c r="Z2" s="147"/>
      <c r="AA2" s="147"/>
      <c r="AB2" s="147"/>
      <c r="AC2" s="147"/>
    </row>
    <row r="3" spans="1:29" ht="24.75" thickBot="1" x14ac:dyDescent="0.25">
      <c r="A3" s="2" t="s">
        <v>77</v>
      </c>
      <c r="B3" s="1"/>
      <c r="C3" s="1"/>
      <c r="D3" s="1"/>
      <c r="E3" s="1"/>
      <c r="F3" s="1"/>
      <c r="G3" s="1"/>
      <c r="H3" s="1"/>
      <c r="I3" s="1"/>
      <c r="J3" s="1"/>
      <c r="K3" s="1"/>
      <c r="L3" s="1"/>
      <c r="M3" s="1"/>
      <c r="N3" s="130"/>
      <c r="O3" s="130"/>
      <c r="P3" s="130"/>
      <c r="Q3" s="130"/>
    </row>
    <row r="4" spans="1:29" s="148" customFormat="1" ht="32.25" customHeight="1" thickBot="1" x14ac:dyDescent="0.25">
      <c r="A4" s="159" t="s">
        <v>222</v>
      </c>
      <c r="B4" s="161"/>
      <c r="C4" s="161"/>
      <c r="D4" s="161"/>
      <c r="E4" s="161"/>
      <c r="F4" s="161"/>
      <c r="G4" s="161"/>
      <c r="H4" s="161"/>
      <c r="I4" s="161"/>
      <c r="J4" s="161"/>
      <c r="K4" s="161"/>
      <c r="L4" s="161"/>
      <c r="M4" s="161"/>
      <c r="N4" s="144"/>
      <c r="O4" s="162" t="str">
        <f>A4</f>
        <v xml:space="preserve">3.1 ระบบข้อมูลและสารสนเทศที่ทันสมัยเพื่อการบริการและการเข้าถึง </v>
      </c>
      <c r="P4" s="267" t="str">
        <f>IF(SUM(P5:P46)=0,"",SUM(P5:P46))</f>
        <v/>
      </c>
      <c r="Q4" s="268"/>
      <c r="R4" s="147"/>
      <c r="S4" s="147"/>
      <c r="T4" s="147"/>
      <c r="U4" s="147"/>
      <c r="V4" s="147"/>
      <c r="W4" s="147"/>
      <c r="X4" s="147">
        <v>300</v>
      </c>
      <c r="Y4" s="147">
        <v>400</v>
      </c>
      <c r="Z4" s="147">
        <v>500</v>
      </c>
      <c r="AA4" s="147"/>
      <c r="AB4" s="147"/>
      <c r="AC4" s="147"/>
    </row>
    <row r="5" spans="1:29" ht="15.75" customHeight="1" x14ac:dyDescent="0.4">
      <c r="A5" s="1"/>
      <c r="B5" s="3" t="s">
        <v>223</v>
      </c>
      <c r="C5" s="1"/>
      <c r="D5" s="3"/>
      <c r="E5" s="1"/>
      <c r="F5" s="1"/>
      <c r="G5" s="1"/>
      <c r="H5" s="1"/>
      <c r="I5" s="1"/>
      <c r="J5" s="1"/>
      <c r="K5" s="1"/>
      <c r="L5" s="1"/>
      <c r="M5" s="1"/>
      <c r="N5" s="130"/>
      <c r="O5" s="130"/>
      <c r="P5" s="201"/>
      <c r="Q5" s="201"/>
      <c r="R5" s="187"/>
      <c r="S5" s="187"/>
      <c r="T5" s="187"/>
      <c r="U5" s="187"/>
      <c r="V5" s="187"/>
      <c r="W5" s="187"/>
      <c r="X5" s="187"/>
      <c r="Y5" s="187"/>
      <c r="Z5" s="187"/>
      <c r="AA5" s="187"/>
    </row>
    <row r="6" spans="1:29" ht="15.75" customHeight="1" x14ac:dyDescent="0.4">
      <c r="A6" s="1"/>
      <c r="B6" s="3" t="s">
        <v>224</v>
      </c>
      <c r="C6" s="3"/>
      <c r="D6" s="3"/>
      <c r="E6" s="1"/>
      <c r="F6" s="1"/>
      <c r="G6" s="1"/>
      <c r="H6" s="1"/>
      <c r="I6" s="1"/>
      <c r="J6" s="1"/>
      <c r="K6" s="1"/>
      <c r="L6" s="1"/>
      <c r="M6" s="1"/>
      <c r="N6" s="130"/>
      <c r="O6" s="130"/>
      <c r="P6" s="214"/>
      <c r="Q6" s="214"/>
      <c r="R6" s="187"/>
      <c r="S6" s="187"/>
      <c r="T6" s="187"/>
      <c r="U6" s="187"/>
      <c r="V6" s="187"/>
      <c r="W6" s="187"/>
      <c r="X6" s="187"/>
      <c r="Y6" s="187"/>
      <c r="Z6" s="187"/>
      <c r="AA6" s="187"/>
    </row>
    <row r="7" spans="1:29" ht="8.1" customHeight="1" thickBot="1" x14ac:dyDescent="0.45">
      <c r="A7" s="1"/>
      <c r="B7" s="1"/>
      <c r="C7" s="1"/>
      <c r="D7" s="1"/>
      <c r="E7" s="1"/>
      <c r="F7" s="1"/>
      <c r="G7" s="1"/>
      <c r="H7" s="1"/>
      <c r="I7" s="1"/>
      <c r="J7" s="1"/>
      <c r="K7" s="1"/>
      <c r="L7" s="1"/>
      <c r="M7" s="1"/>
      <c r="N7" s="130"/>
      <c r="O7" s="130"/>
      <c r="P7" s="214"/>
      <c r="Q7" s="214"/>
      <c r="R7" s="187"/>
      <c r="S7" s="187"/>
      <c r="T7" s="187"/>
      <c r="U7" s="187"/>
      <c r="V7" s="187"/>
      <c r="W7" s="187"/>
      <c r="X7" s="187"/>
      <c r="Y7" s="187"/>
      <c r="Z7" s="187"/>
      <c r="AA7" s="187"/>
    </row>
    <row r="8" spans="1:29" ht="15.75" customHeight="1" thickBot="1" x14ac:dyDescent="0.45">
      <c r="A8" s="1"/>
      <c r="B8" s="1"/>
      <c r="C8" s="176"/>
      <c r="D8" s="3" t="s">
        <v>225</v>
      </c>
      <c r="E8" s="1"/>
      <c r="F8" s="1"/>
      <c r="G8" s="1"/>
      <c r="H8" s="1"/>
      <c r="I8" s="1"/>
      <c r="J8" s="1"/>
      <c r="K8" s="1"/>
      <c r="L8" s="1"/>
      <c r="M8" s="1"/>
      <c r="N8" s="130"/>
      <c r="O8" s="130"/>
      <c r="P8" s="300">
        <f>IF(C8="☑",300,IF(C8="☒", 0, 0))</f>
        <v>0</v>
      </c>
      <c r="Q8" s="214"/>
      <c r="R8" s="187"/>
      <c r="S8" s="187" t="s">
        <v>85</v>
      </c>
      <c r="T8" s="187" t="s">
        <v>83</v>
      </c>
      <c r="U8" s="187" t="s">
        <v>86</v>
      </c>
      <c r="V8" s="187"/>
      <c r="W8" s="187" t="str">
        <f>IF(OR((C8="☒"),(C11="☒"),(C14="☒")),"พัฒนากระบวนการรวบรวมและจัดทำข้อมูลสารสนเทศของผู้รับบริการและผู้มีส่วนได้ส่วนเสียขององค์การ","")</f>
        <v/>
      </c>
      <c r="X8" s="187"/>
      <c r="Y8" s="187"/>
      <c r="Z8" s="187"/>
      <c r="AA8" s="187"/>
    </row>
    <row r="9" spans="1:29" ht="15.75" customHeight="1" x14ac:dyDescent="0.4">
      <c r="A9" s="1"/>
      <c r="B9" s="1"/>
      <c r="C9" s="1"/>
      <c r="D9" s="3" t="s">
        <v>226</v>
      </c>
      <c r="E9" s="1"/>
      <c r="F9" s="1"/>
      <c r="G9" s="1"/>
      <c r="H9" s="1"/>
      <c r="I9" s="1"/>
      <c r="J9" s="1"/>
      <c r="K9" s="1"/>
      <c r="L9" s="1"/>
      <c r="M9" s="1"/>
      <c r="N9" s="130"/>
      <c r="O9" s="130"/>
      <c r="P9" s="300"/>
      <c r="Q9" s="214"/>
      <c r="R9" s="187"/>
      <c r="S9" s="187"/>
      <c r="T9" s="187"/>
      <c r="U9" s="187"/>
      <c r="V9" s="187"/>
      <c r="W9" s="187"/>
      <c r="X9" s="187"/>
      <c r="Y9" s="187"/>
      <c r="Z9" s="187"/>
      <c r="AA9" s="187"/>
    </row>
    <row r="10" spans="1:29" ht="8.1" customHeight="1" thickBot="1" x14ac:dyDescent="0.45">
      <c r="A10" s="1"/>
      <c r="B10" s="1"/>
      <c r="C10" s="1"/>
      <c r="D10" s="1"/>
      <c r="E10" s="1"/>
      <c r="F10" s="1"/>
      <c r="G10" s="1"/>
      <c r="H10" s="1"/>
      <c r="I10" s="1"/>
      <c r="J10" s="1"/>
      <c r="K10" s="1"/>
      <c r="L10" s="1"/>
      <c r="M10" s="1"/>
      <c r="N10" s="130"/>
      <c r="O10" s="130"/>
      <c r="P10" s="300"/>
      <c r="Q10" s="214"/>
      <c r="R10" s="187"/>
      <c r="S10" s="187"/>
      <c r="T10" s="187"/>
      <c r="U10" s="187"/>
      <c r="V10" s="187"/>
      <c r="W10" s="187"/>
      <c r="X10" s="187"/>
      <c r="Y10" s="187"/>
      <c r="Z10" s="187"/>
      <c r="AA10" s="187"/>
    </row>
    <row r="11" spans="1:29" ht="15.75" customHeight="1" thickBot="1" x14ac:dyDescent="0.45">
      <c r="A11" s="1"/>
      <c r="B11" s="1"/>
      <c r="C11" s="176"/>
      <c r="D11" s="3" t="s">
        <v>227</v>
      </c>
      <c r="E11" s="1"/>
      <c r="F11" s="1"/>
      <c r="G11" s="1"/>
      <c r="H11" s="1"/>
      <c r="I11" s="1"/>
      <c r="J11" s="1"/>
      <c r="K11" s="1"/>
      <c r="L11" s="1"/>
      <c r="M11" s="1"/>
      <c r="N11" s="130"/>
      <c r="O11" s="130"/>
      <c r="P11" s="300">
        <f>IF(C11="☑",100/2,IF(C11="☒", 0, 0))</f>
        <v>0</v>
      </c>
      <c r="Q11" s="214"/>
      <c r="R11" s="187"/>
      <c r="S11" s="187" t="s">
        <v>90</v>
      </c>
      <c r="T11" s="187" t="s">
        <v>83</v>
      </c>
      <c r="U11" s="187" t="s">
        <v>86</v>
      </c>
      <c r="V11" s="187"/>
      <c r="W11" s="187"/>
      <c r="X11" s="187"/>
      <c r="Y11" s="187"/>
      <c r="Z11" s="187"/>
      <c r="AA11" s="187"/>
    </row>
    <row r="12" spans="1:29" ht="15.75" customHeight="1" x14ac:dyDescent="0.4">
      <c r="A12" s="1"/>
      <c r="B12" s="9"/>
      <c r="C12" s="1"/>
      <c r="D12" s="3" t="s">
        <v>228</v>
      </c>
      <c r="E12" s="1"/>
      <c r="F12" s="1"/>
      <c r="G12" s="1"/>
      <c r="H12" s="1"/>
      <c r="I12" s="1"/>
      <c r="J12" s="1"/>
      <c r="K12" s="1"/>
      <c r="L12" s="1"/>
      <c r="M12" s="1"/>
      <c r="N12" s="130"/>
      <c r="O12" s="130"/>
      <c r="P12" s="302"/>
      <c r="Q12" s="214"/>
      <c r="R12" s="187"/>
      <c r="S12" s="187"/>
      <c r="T12" s="187"/>
      <c r="U12" s="187"/>
      <c r="V12" s="187"/>
      <c r="W12" s="187"/>
      <c r="X12" s="187"/>
      <c r="Y12" s="187"/>
      <c r="Z12" s="187"/>
      <c r="AA12" s="187"/>
    </row>
    <row r="13" spans="1:29" ht="8.1" customHeight="1" thickBot="1" x14ac:dyDescent="0.45">
      <c r="A13" s="1"/>
      <c r="B13" s="1"/>
      <c r="C13" s="1"/>
      <c r="D13" s="1"/>
      <c r="E13" s="1"/>
      <c r="F13" s="1"/>
      <c r="G13" s="1"/>
      <c r="H13" s="1"/>
      <c r="I13" s="1"/>
      <c r="J13" s="1"/>
      <c r="K13" s="1"/>
      <c r="L13" s="1"/>
      <c r="M13" s="1"/>
      <c r="N13" s="130"/>
      <c r="O13" s="130"/>
      <c r="P13" s="302"/>
      <c r="Q13" s="214"/>
      <c r="R13" s="187"/>
      <c r="S13" s="187"/>
      <c r="T13" s="187"/>
      <c r="U13" s="187"/>
      <c r="V13" s="187"/>
      <c r="W13" s="187"/>
      <c r="X13" s="187"/>
      <c r="Y13" s="187"/>
      <c r="Z13" s="187"/>
      <c r="AA13" s="187"/>
    </row>
    <row r="14" spans="1:29" ht="15.75" customHeight="1" thickBot="1" x14ac:dyDescent="0.45">
      <c r="A14" s="1"/>
      <c r="B14" s="7"/>
      <c r="C14" s="176"/>
      <c r="D14" s="3" t="s">
        <v>229</v>
      </c>
      <c r="E14" s="1"/>
      <c r="F14" s="1"/>
      <c r="G14" s="1"/>
      <c r="H14" s="1"/>
      <c r="I14" s="1"/>
      <c r="J14" s="1"/>
      <c r="K14" s="1"/>
      <c r="L14" s="1"/>
      <c r="M14" s="1"/>
      <c r="N14" s="130"/>
      <c r="O14" s="130"/>
      <c r="P14" s="300">
        <f>IF(C14="☑",100/2,IF(C14="☒", 0, 0))</f>
        <v>0</v>
      </c>
      <c r="Q14" s="214"/>
      <c r="R14" s="187"/>
      <c r="S14" s="187" t="s">
        <v>96</v>
      </c>
      <c r="T14" s="187" t="s">
        <v>83</v>
      </c>
      <c r="U14" s="187" t="s">
        <v>86</v>
      </c>
      <c r="V14" s="187"/>
      <c r="W14" s="187"/>
      <c r="X14" s="187"/>
      <c r="Y14" s="187"/>
      <c r="Z14" s="187"/>
      <c r="AA14" s="187"/>
    </row>
    <row r="15" spans="1:29" ht="15.75" customHeight="1" x14ac:dyDescent="0.4">
      <c r="A15" s="1"/>
      <c r="B15" s="9"/>
      <c r="C15" s="1"/>
      <c r="D15" s="3" t="s">
        <v>230</v>
      </c>
      <c r="E15" s="1"/>
      <c r="F15" s="1"/>
      <c r="G15" s="1"/>
      <c r="H15" s="1"/>
      <c r="I15" s="1"/>
      <c r="J15" s="1"/>
      <c r="K15" s="1"/>
      <c r="L15" s="1"/>
      <c r="M15" s="1"/>
      <c r="N15" s="130"/>
      <c r="O15" s="135"/>
      <c r="P15" s="300"/>
      <c r="Q15" s="214"/>
      <c r="R15" s="187"/>
      <c r="S15" s="187"/>
      <c r="T15" s="187"/>
      <c r="U15" s="187"/>
      <c r="V15" s="187"/>
      <c r="W15" s="187"/>
      <c r="X15" s="187"/>
      <c r="Y15" s="187"/>
      <c r="Z15" s="187"/>
      <c r="AA15" s="187"/>
    </row>
    <row r="16" spans="1:29" ht="15.75" customHeight="1" x14ac:dyDescent="0.4">
      <c r="A16" s="1"/>
      <c r="B16" s="9"/>
      <c r="C16" s="1"/>
      <c r="D16" s="3" t="s">
        <v>231</v>
      </c>
      <c r="E16" s="1"/>
      <c r="F16" s="1"/>
      <c r="G16" s="1"/>
      <c r="H16" s="1"/>
      <c r="I16" s="1"/>
      <c r="J16" s="1"/>
      <c r="K16" s="1"/>
      <c r="L16" s="1"/>
      <c r="M16" s="1"/>
      <c r="N16" s="130"/>
      <c r="O16" s="135"/>
      <c r="P16" s="300"/>
      <c r="Q16" s="214"/>
      <c r="R16" s="187"/>
      <c r="S16" s="187"/>
      <c r="T16" s="187"/>
      <c r="U16" s="187"/>
      <c r="V16" s="187"/>
      <c r="W16" s="187"/>
      <c r="X16" s="187"/>
      <c r="Y16" s="187"/>
      <c r="Z16" s="187"/>
      <c r="AA16" s="187"/>
    </row>
    <row r="17" spans="1:31" ht="15.75" customHeight="1" thickBot="1" x14ac:dyDescent="0.45">
      <c r="A17" s="1"/>
      <c r="B17" s="9"/>
      <c r="C17" s="1"/>
      <c r="D17" s="3" t="s">
        <v>232</v>
      </c>
      <c r="E17" s="1"/>
      <c r="F17" s="1"/>
      <c r="G17" s="1"/>
      <c r="H17" s="1"/>
      <c r="I17" s="1"/>
      <c r="J17" s="1"/>
      <c r="K17" s="1"/>
      <c r="L17" s="1"/>
      <c r="M17" s="1"/>
      <c r="N17" s="130"/>
      <c r="O17" s="135" t="s">
        <v>89</v>
      </c>
      <c r="P17" s="300"/>
      <c r="Q17" s="214"/>
      <c r="R17" s="187"/>
      <c r="S17" s="187"/>
      <c r="T17" s="187"/>
      <c r="U17" s="187"/>
      <c r="V17" s="187"/>
      <c r="W17" s="187"/>
      <c r="X17" s="187"/>
      <c r="Y17" s="187"/>
      <c r="Z17" s="187"/>
      <c r="AA17" s="187"/>
    </row>
    <row r="18" spans="1:31" ht="15.75" customHeight="1" x14ac:dyDescent="0.4">
      <c r="A18" s="1"/>
      <c r="B18" s="9"/>
      <c r="C18" s="1"/>
      <c r="D18" s="3"/>
      <c r="E18" s="1"/>
      <c r="F18" s="1"/>
      <c r="G18" s="1"/>
      <c r="H18" s="1"/>
      <c r="I18" s="1"/>
      <c r="J18" s="1"/>
      <c r="K18" s="1"/>
      <c r="L18" s="1"/>
      <c r="M18" s="1"/>
      <c r="N18" s="130"/>
      <c r="O18" s="452" t="str">
        <f>""&amp;U48&amp;" "&amp;V48&amp;" "&amp;W48&amp;""</f>
        <v>พัฒนากระบวนการที่มีความเป็นระบบ พัฒนาในเชิงรุกและยืดหยุ่น ยกระดับการพัฒนาด้วยเทคโนโลยี นวัตกรรม และความร่วมมือทุกภาคส่วน พัฒนาในแนวทางต้นน้ำจรดปลายน้ำเพื่อสร้างผลกระทบสูง</v>
      </c>
      <c r="P18" s="300"/>
      <c r="Q18" s="214"/>
      <c r="R18" s="187"/>
      <c r="S18" s="187"/>
      <c r="T18" s="187"/>
      <c r="U18" s="187"/>
      <c r="V18" s="187"/>
      <c r="W18" s="187"/>
      <c r="X18" s="187"/>
      <c r="Y18" s="187"/>
      <c r="Z18" s="187"/>
      <c r="AA18" s="187"/>
    </row>
    <row r="19" spans="1:31" s="222" customFormat="1" ht="15.75" customHeight="1" thickBot="1" x14ac:dyDescent="0.25">
      <c r="A19" s="219"/>
      <c r="B19" s="219"/>
      <c r="C19" s="229" t="s">
        <v>99</v>
      </c>
      <c r="D19" s="219"/>
      <c r="E19" s="219"/>
      <c r="F19" s="219"/>
      <c r="G19" s="219"/>
      <c r="H19" s="219"/>
      <c r="I19" s="219"/>
      <c r="J19" s="219"/>
      <c r="K19" s="219"/>
      <c r="L19" s="219"/>
      <c r="M19" s="219"/>
      <c r="N19" s="221"/>
      <c r="O19" s="453"/>
      <c r="P19" s="292"/>
      <c r="Q19" s="21"/>
      <c r="R19" s="137"/>
      <c r="S19" s="137"/>
      <c r="T19" s="137"/>
      <c r="U19" s="137"/>
      <c r="V19" s="137"/>
      <c r="W19" s="137"/>
      <c r="X19" s="137"/>
      <c r="Y19" s="137"/>
      <c r="Z19" s="137"/>
      <c r="AA19" s="137"/>
      <c r="AB19" s="137"/>
      <c r="AC19" s="137"/>
      <c r="AD19" s="137"/>
      <c r="AE19" s="137"/>
    </row>
    <row r="20" spans="1:31" s="222" customFormat="1" ht="15.75" customHeight="1" x14ac:dyDescent="0.2">
      <c r="A20" s="219"/>
      <c r="B20" s="219"/>
      <c r="C20" s="419"/>
      <c r="D20" s="420"/>
      <c r="E20" s="420"/>
      <c r="F20" s="420"/>
      <c r="G20" s="420"/>
      <c r="H20" s="420"/>
      <c r="I20" s="420"/>
      <c r="J20" s="420"/>
      <c r="K20" s="420"/>
      <c r="L20" s="420"/>
      <c r="M20" s="421"/>
      <c r="N20" s="221"/>
      <c r="O20" s="453"/>
      <c r="P20" s="21"/>
      <c r="Q20" s="21"/>
      <c r="R20" s="137"/>
      <c r="S20" s="137"/>
      <c r="T20" s="137"/>
      <c r="U20" s="169"/>
      <c r="V20" s="169"/>
      <c r="W20" s="169"/>
      <c r="X20" s="137"/>
      <c r="Y20" s="137"/>
      <c r="Z20" s="137"/>
      <c r="AA20" s="137"/>
      <c r="AB20" s="137"/>
      <c r="AC20" s="137"/>
      <c r="AD20" s="137"/>
      <c r="AE20" s="137"/>
    </row>
    <row r="21" spans="1:31" s="222" customFormat="1" ht="15.75" customHeight="1" x14ac:dyDescent="0.2">
      <c r="A21" s="219"/>
      <c r="B21" s="219"/>
      <c r="C21" s="422"/>
      <c r="D21" s="423"/>
      <c r="E21" s="423"/>
      <c r="F21" s="423"/>
      <c r="G21" s="423"/>
      <c r="H21" s="423"/>
      <c r="I21" s="423"/>
      <c r="J21" s="423"/>
      <c r="K21" s="423"/>
      <c r="L21" s="423"/>
      <c r="M21" s="424"/>
      <c r="N21" s="221"/>
      <c r="O21" s="453"/>
      <c r="P21" s="21"/>
      <c r="Q21" s="21"/>
      <c r="R21" s="137"/>
      <c r="S21" s="137"/>
      <c r="T21" s="137"/>
      <c r="U21" s="137"/>
      <c r="V21" s="137"/>
      <c r="W21" s="137"/>
      <c r="X21" s="137"/>
      <c r="Y21" s="137"/>
      <c r="Z21" s="137"/>
      <c r="AA21" s="137"/>
      <c r="AB21" s="137"/>
      <c r="AC21" s="137"/>
      <c r="AD21" s="137"/>
      <c r="AE21" s="137"/>
    </row>
    <row r="22" spans="1:31" s="222" customFormat="1" ht="15.75" customHeight="1" x14ac:dyDescent="0.2">
      <c r="A22" s="219"/>
      <c r="B22" s="219"/>
      <c r="C22" s="422"/>
      <c r="D22" s="423"/>
      <c r="E22" s="423"/>
      <c r="F22" s="423"/>
      <c r="G22" s="423"/>
      <c r="H22" s="423"/>
      <c r="I22" s="423"/>
      <c r="J22" s="423"/>
      <c r="K22" s="423"/>
      <c r="L22" s="423"/>
      <c r="M22" s="424"/>
      <c r="N22" s="221"/>
      <c r="O22" s="453"/>
      <c r="P22" s="21"/>
      <c r="Q22" s="21"/>
      <c r="R22" s="137"/>
      <c r="S22" s="137"/>
      <c r="T22" s="137"/>
      <c r="U22" s="137"/>
      <c r="V22" s="137"/>
      <c r="W22" s="137"/>
      <c r="X22" s="137"/>
      <c r="Y22" s="137"/>
      <c r="Z22" s="137"/>
      <c r="AA22" s="137"/>
      <c r="AB22" s="137"/>
      <c r="AC22" s="137"/>
      <c r="AD22" s="137"/>
      <c r="AE22" s="137"/>
    </row>
    <row r="23" spans="1:31" s="222" customFormat="1" ht="15.75" customHeight="1" thickBot="1" x14ac:dyDescent="0.25">
      <c r="A23" s="219"/>
      <c r="B23" s="219"/>
      <c r="C23" s="422"/>
      <c r="D23" s="423"/>
      <c r="E23" s="423"/>
      <c r="F23" s="423"/>
      <c r="G23" s="423"/>
      <c r="H23" s="423"/>
      <c r="I23" s="423"/>
      <c r="J23" s="423"/>
      <c r="K23" s="423"/>
      <c r="L23" s="423"/>
      <c r="M23" s="424"/>
      <c r="N23" s="221"/>
      <c r="O23" s="454"/>
      <c r="P23" s="21"/>
      <c r="Q23" s="21"/>
      <c r="R23" s="137"/>
      <c r="S23" s="137"/>
      <c r="T23" s="137"/>
      <c r="U23" s="137"/>
      <c r="V23" s="137"/>
      <c r="W23" s="137"/>
      <c r="X23" s="137"/>
      <c r="Y23" s="137"/>
      <c r="Z23" s="137"/>
      <c r="AA23" s="137"/>
      <c r="AB23" s="137"/>
      <c r="AC23" s="137"/>
      <c r="AD23" s="137"/>
      <c r="AE23" s="137"/>
    </row>
    <row r="24" spans="1:31" s="222" customFormat="1" ht="15.75" customHeight="1" x14ac:dyDescent="0.2">
      <c r="A24" s="219"/>
      <c r="B24" s="219"/>
      <c r="C24" s="422"/>
      <c r="D24" s="423"/>
      <c r="E24" s="423"/>
      <c r="F24" s="423"/>
      <c r="G24" s="423"/>
      <c r="H24" s="423"/>
      <c r="I24" s="423"/>
      <c r="J24" s="423"/>
      <c r="K24" s="423"/>
      <c r="L24" s="423"/>
      <c r="M24" s="424"/>
      <c r="N24" s="221"/>
      <c r="O24" s="21"/>
      <c r="P24" s="21"/>
      <c r="Q24" s="21"/>
      <c r="R24" s="137"/>
      <c r="S24" s="137"/>
      <c r="T24" s="137"/>
      <c r="U24" s="137"/>
      <c r="V24" s="137"/>
      <c r="W24" s="137"/>
      <c r="X24" s="137"/>
      <c r="Y24" s="137"/>
      <c r="Z24" s="137"/>
      <c r="AA24" s="137"/>
      <c r="AB24" s="137"/>
      <c r="AC24" s="137"/>
      <c r="AD24" s="137"/>
      <c r="AE24" s="137"/>
    </row>
    <row r="25" spans="1:31" s="222" customFormat="1" ht="15.75" customHeight="1" thickBot="1" x14ac:dyDescent="0.25">
      <c r="A25" s="219"/>
      <c r="B25" s="219"/>
      <c r="C25" s="422"/>
      <c r="D25" s="423"/>
      <c r="E25" s="423"/>
      <c r="F25" s="423"/>
      <c r="G25" s="423"/>
      <c r="H25" s="423"/>
      <c r="I25" s="423"/>
      <c r="J25" s="423"/>
      <c r="K25" s="423"/>
      <c r="L25" s="423"/>
      <c r="M25" s="424"/>
      <c r="N25" s="221"/>
      <c r="O25" s="135" t="s">
        <v>98</v>
      </c>
      <c r="P25" s="21"/>
      <c r="Q25" s="21"/>
      <c r="R25" s="137"/>
      <c r="S25" s="137"/>
      <c r="T25" s="137"/>
      <c r="U25" s="137"/>
      <c r="V25" s="137"/>
      <c r="W25" s="137"/>
      <c r="X25" s="137"/>
      <c r="Y25" s="137"/>
      <c r="Z25" s="137"/>
      <c r="AA25" s="137"/>
      <c r="AB25" s="137"/>
      <c r="AC25" s="137"/>
      <c r="AD25" s="137"/>
      <c r="AE25" s="137"/>
    </row>
    <row r="26" spans="1:31" s="222" customFormat="1" ht="15.75" customHeight="1" x14ac:dyDescent="0.2">
      <c r="A26" s="219"/>
      <c r="B26" s="219"/>
      <c r="C26" s="422"/>
      <c r="D26" s="423"/>
      <c r="E26" s="423"/>
      <c r="F26" s="423"/>
      <c r="G26" s="423"/>
      <c r="H26" s="423"/>
      <c r="I26" s="423"/>
      <c r="J26" s="423"/>
      <c r="K26" s="423"/>
      <c r="L26" s="423"/>
      <c r="M26" s="424"/>
      <c r="N26" s="221"/>
      <c r="O26" s="401" t="str">
        <f>""&amp;W8&amp;" "&amp;W40&amp;""</f>
        <v xml:space="preserve"> </v>
      </c>
      <c r="P26" s="21"/>
      <c r="Q26" s="21"/>
      <c r="R26" s="137"/>
      <c r="S26" s="137"/>
      <c r="T26" s="137"/>
      <c r="U26" s="137"/>
      <c r="V26" s="137"/>
      <c r="W26" s="137"/>
      <c r="X26" s="137"/>
      <c r="Y26" s="137"/>
      <c r="Z26" s="137"/>
      <c r="AA26" s="137"/>
      <c r="AB26" s="137"/>
      <c r="AC26" s="137"/>
      <c r="AD26" s="137"/>
      <c r="AE26" s="137"/>
    </row>
    <row r="27" spans="1:31" s="222" customFormat="1" ht="15.75" customHeight="1" x14ac:dyDescent="0.2">
      <c r="A27" s="219"/>
      <c r="B27" s="219"/>
      <c r="C27" s="422"/>
      <c r="D27" s="423"/>
      <c r="E27" s="423"/>
      <c r="F27" s="423"/>
      <c r="G27" s="423"/>
      <c r="H27" s="423"/>
      <c r="I27" s="423"/>
      <c r="J27" s="423"/>
      <c r="K27" s="423"/>
      <c r="L27" s="423"/>
      <c r="M27" s="424"/>
      <c r="N27" s="221"/>
      <c r="O27" s="402"/>
      <c r="P27" s="21"/>
      <c r="Q27" s="21"/>
      <c r="R27" s="137"/>
      <c r="S27" s="137"/>
      <c r="T27" s="137"/>
      <c r="U27" s="137"/>
      <c r="V27" s="137"/>
      <c r="W27" s="137"/>
      <c r="X27" s="137"/>
      <c r="Y27" s="137"/>
      <c r="Z27" s="137"/>
      <c r="AA27" s="137"/>
      <c r="AB27" s="137"/>
      <c r="AC27" s="137"/>
      <c r="AD27" s="137"/>
      <c r="AE27" s="137"/>
    </row>
    <row r="28" spans="1:31" s="222" customFormat="1" ht="15.75" customHeight="1" x14ac:dyDescent="0.2">
      <c r="A28" s="219"/>
      <c r="B28" s="219"/>
      <c r="C28" s="422"/>
      <c r="D28" s="423"/>
      <c r="E28" s="423"/>
      <c r="F28" s="423"/>
      <c r="G28" s="423"/>
      <c r="H28" s="423"/>
      <c r="I28" s="423"/>
      <c r="J28" s="423"/>
      <c r="K28" s="423"/>
      <c r="L28" s="423"/>
      <c r="M28" s="424"/>
      <c r="N28" s="221"/>
      <c r="O28" s="402"/>
      <c r="P28" s="21"/>
      <c r="Q28" s="21"/>
      <c r="R28" s="137"/>
      <c r="S28" s="137"/>
      <c r="T28" s="137"/>
      <c r="U28" s="137"/>
      <c r="V28" s="137"/>
      <c r="W28" s="137"/>
      <c r="X28" s="137"/>
      <c r="Y28" s="137"/>
      <c r="Z28" s="137"/>
      <c r="AA28" s="137"/>
      <c r="AB28" s="137"/>
      <c r="AC28" s="137"/>
      <c r="AD28" s="137"/>
      <c r="AE28" s="137"/>
    </row>
    <row r="29" spans="1:31" s="222" customFormat="1" ht="15.75" customHeight="1" x14ac:dyDescent="0.2">
      <c r="A29" s="219"/>
      <c r="B29" s="219"/>
      <c r="C29" s="422"/>
      <c r="D29" s="423"/>
      <c r="E29" s="423"/>
      <c r="F29" s="423"/>
      <c r="G29" s="423"/>
      <c r="H29" s="423"/>
      <c r="I29" s="423"/>
      <c r="J29" s="423"/>
      <c r="K29" s="423"/>
      <c r="L29" s="423"/>
      <c r="M29" s="424"/>
      <c r="N29" s="221"/>
      <c r="O29" s="402"/>
      <c r="P29" s="21"/>
      <c r="Q29" s="21"/>
      <c r="R29" s="137"/>
      <c r="S29" s="137"/>
      <c r="T29" s="137"/>
      <c r="U29" s="137"/>
      <c r="V29" s="137"/>
      <c r="W29" s="137"/>
      <c r="X29" s="137"/>
      <c r="Y29" s="137"/>
      <c r="Z29" s="137"/>
      <c r="AA29" s="137"/>
      <c r="AB29" s="137"/>
      <c r="AC29" s="137"/>
      <c r="AD29" s="137"/>
      <c r="AE29" s="137"/>
    </row>
    <row r="30" spans="1:31" s="222" customFormat="1" ht="15.75" customHeight="1" x14ac:dyDescent="0.2">
      <c r="A30" s="219"/>
      <c r="B30" s="219"/>
      <c r="C30" s="422"/>
      <c r="D30" s="423"/>
      <c r="E30" s="423"/>
      <c r="F30" s="423"/>
      <c r="G30" s="423"/>
      <c r="H30" s="423"/>
      <c r="I30" s="423"/>
      <c r="J30" s="423"/>
      <c r="K30" s="423"/>
      <c r="L30" s="423"/>
      <c r="M30" s="424"/>
      <c r="N30" s="221"/>
      <c r="O30" s="402"/>
      <c r="P30" s="21"/>
      <c r="Q30" s="21"/>
      <c r="R30" s="137"/>
      <c r="S30" s="137"/>
      <c r="T30" s="137"/>
      <c r="U30" s="137"/>
      <c r="V30" s="137"/>
      <c r="W30" s="137"/>
      <c r="X30" s="137"/>
      <c r="Y30" s="137"/>
      <c r="Z30" s="137"/>
      <c r="AA30" s="137"/>
      <c r="AB30" s="137"/>
      <c r="AC30" s="137"/>
      <c r="AD30" s="137"/>
      <c r="AE30" s="137"/>
    </row>
    <row r="31" spans="1:31" s="222" customFormat="1" ht="15.75" customHeight="1" thickBot="1" x14ac:dyDescent="0.25">
      <c r="A31" s="219"/>
      <c r="B31" s="219"/>
      <c r="C31" s="422"/>
      <c r="D31" s="423"/>
      <c r="E31" s="423"/>
      <c r="F31" s="423"/>
      <c r="G31" s="423"/>
      <c r="H31" s="423"/>
      <c r="I31" s="423"/>
      <c r="J31" s="423"/>
      <c r="K31" s="423"/>
      <c r="L31" s="423"/>
      <c r="M31" s="424"/>
      <c r="N31" s="221"/>
      <c r="O31" s="403"/>
      <c r="P31" s="21"/>
      <c r="Q31" s="21"/>
      <c r="R31" s="137"/>
      <c r="S31" s="137"/>
      <c r="T31" s="137"/>
      <c r="U31" s="137"/>
      <c r="V31" s="137"/>
      <c r="W31" s="137"/>
      <c r="X31" s="137"/>
      <c r="Y31" s="137"/>
      <c r="Z31" s="137"/>
      <c r="AA31" s="137"/>
      <c r="AB31" s="137"/>
      <c r="AC31" s="137"/>
      <c r="AD31" s="137"/>
      <c r="AE31" s="137"/>
    </row>
    <row r="32" spans="1:31" s="222" customFormat="1" ht="15.75" customHeight="1" x14ac:dyDescent="0.2">
      <c r="A32" s="219"/>
      <c r="B32" s="219"/>
      <c r="C32" s="422"/>
      <c r="D32" s="423"/>
      <c r="E32" s="423"/>
      <c r="F32" s="423"/>
      <c r="G32" s="423"/>
      <c r="H32" s="423"/>
      <c r="I32" s="423"/>
      <c r="J32" s="423"/>
      <c r="K32" s="423"/>
      <c r="L32" s="423"/>
      <c r="M32" s="424"/>
      <c r="N32" s="221"/>
      <c r="O32" s="21"/>
      <c r="P32" s="21"/>
      <c r="Q32" s="21"/>
      <c r="R32" s="137"/>
      <c r="S32" s="137"/>
      <c r="T32" s="137"/>
      <c r="U32" s="137"/>
      <c r="V32" s="137"/>
      <c r="W32" s="137"/>
      <c r="X32" s="137"/>
      <c r="Y32" s="137"/>
      <c r="Z32" s="137"/>
      <c r="AA32" s="137"/>
      <c r="AB32" s="137"/>
      <c r="AC32" s="137"/>
      <c r="AD32" s="137"/>
      <c r="AE32" s="137"/>
    </row>
    <row r="33" spans="1:31" s="222" customFormat="1" ht="15.75" customHeight="1" x14ac:dyDescent="0.2">
      <c r="A33" s="219"/>
      <c r="B33" s="219"/>
      <c r="C33" s="422"/>
      <c r="D33" s="423"/>
      <c r="E33" s="423"/>
      <c r="F33" s="423"/>
      <c r="G33" s="423"/>
      <c r="H33" s="423"/>
      <c r="I33" s="423"/>
      <c r="J33" s="423"/>
      <c r="K33" s="423"/>
      <c r="L33" s="423"/>
      <c r="M33" s="424"/>
      <c r="N33" s="221"/>
      <c r="O33" s="21"/>
      <c r="P33" s="21"/>
      <c r="Q33" s="21"/>
      <c r="R33" s="137"/>
      <c r="S33" s="137"/>
      <c r="T33" s="137"/>
      <c r="U33" s="137"/>
      <c r="V33" s="137"/>
      <c r="W33" s="137"/>
      <c r="X33" s="137"/>
      <c r="Y33" s="137"/>
      <c r="Z33" s="137"/>
      <c r="AA33" s="137"/>
      <c r="AB33" s="137"/>
      <c r="AC33" s="137"/>
      <c r="AD33" s="137"/>
      <c r="AE33" s="137"/>
    </row>
    <row r="34" spans="1:31" s="222" customFormat="1" ht="15.75" customHeight="1" x14ac:dyDescent="0.2">
      <c r="A34" s="219"/>
      <c r="B34" s="219"/>
      <c r="C34" s="422"/>
      <c r="D34" s="423"/>
      <c r="E34" s="423"/>
      <c r="F34" s="423"/>
      <c r="G34" s="423"/>
      <c r="H34" s="423"/>
      <c r="I34" s="423"/>
      <c r="J34" s="423"/>
      <c r="K34" s="423"/>
      <c r="L34" s="423"/>
      <c r="M34" s="424"/>
      <c r="N34" s="221"/>
      <c r="O34" s="21"/>
      <c r="P34" s="21"/>
      <c r="Q34" s="21"/>
      <c r="R34" s="137"/>
      <c r="S34" s="137"/>
      <c r="T34" s="137"/>
      <c r="U34" s="137"/>
      <c r="V34" s="137"/>
      <c r="W34" s="137"/>
      <c r="X34" s="137"/>
      <c r="Y34" s="137"/>
      <c r="Z34" s="137"/>
      <c r="AA34" s="137"/>
      <c r="AB34" s="137"/>
      <c r="AC34" s="137"/>
      <c r="AD34" s="137"/>
      <c r="AE34" s="137"/>
    </row>
    <row r="35" spans="1:31" s="222" customFormat="1" ht="15.75" customHeight="1" thickBot="1" x14ac:dyDescent="0.25">
      <c r="A35" s="219"/>
      <c r="B35" s="219"/>
      <c r="C35" s="425"/>
      <c r="D35" s="426"/>
      <c r="E35" s="426"/>
      <c r="F35" s="426"/>
      <c r="G35" s="426"/>
      <c r="H35" s="426"/>
      <c r="I35" s="426"/>
      <c r="J35" s="426"/>
      <c r="K35" s="426"/>
      <c r="L35" s="426"/>
      <c r="M35" s="427"/>
      <c r="N35" s="221"/>
      <c r="O35" s="21"/>
      <c r="P35" s="21"/>
      <c r="Q35" s="21"/>
      <c r="R35" s="137"/>
      <c r="S35" s="137"/>
      <c r="T35" s="137"/>
      <c r="U35" s="137"/>
      <c r="V35" s="137"/>
      <c r="W35" s="137"/>
      <c r="X35" s="137"/>
      <c r="Y35" s="137"/>
      <c r="Z35" s="137"/>
      <c r="AA35" s="137"/>
      <c r="AB35" s="137"/>
      <c r="AC35" s="137"/>
      <c r="AD35" s="137"/>
      <c r="AE35" s="137"/>
    </row>
    <row r="36" spans="1:31" ht="15.75" customHeight="1" x14ac:dyDescent="0.4">
      <c r="A36" s="1"/>
      <c r="B36" s="1"/>
      <c r="C36" s="1"/>
      <c r="D36" s="1"/>
      <c r="E36" s="1"/>
      <c r="F36" s="1"/>
      <c r="G36" s="1"/>
      <c r="H36" s="1"/>
      <c r="I36" s="1"/>
      <c r="J36" s="1"/>
      <c r="K36" s="1"/>
      <c r="L36" s="1"/>
      <c r="M36" s="1"/>
      <c r="N36" s="130"/>
      <c r="O36" s="255"/>
      <c r="P36" s="302"/>
      <c r="Q36" s="214"/>
      <c r="R36" s="187"/>
      <c r="S36" s="187"/>
      <c r="T36" s="187"/>
      <c r="U36" s="187"/>
      <c r="V36" s="187"/>
      <c r="W36" s="187"/>
      <c r="X36" s="187"/>
      <c r="Y36" s="187"/>
      <c r="Z36" s="187"/>
      <c r="AA36" s="187"/>
    </row>
    <row r="37" spans="1:31" ht="15.75" customHeight="1" x14ac:dyDescent="0.4">
      <c r="A37" s="1"/>
      <c r="B37" s="3" t="s">
        <v>233</v>
      </c>
      <c r="C37" s="1"/>
      <c r="D37" s="3"/>
      <c r="E37" s="1"/>
      <c r="F37" s="1"/>
      <c r="G37" s="1"/>
      <c r="H37" s="1"/>
      <c r="I37" s="1"/>
      <c r="J37" s="1"/>
      <c r="K37" s="1"/>
      <c r="L37" s="1"/>
      <c r="M37" s="1"/>
      <c r="N37" s="130"/>
      <c r="O37" s="255"/>
      <c r="P37" s="300"/>
      <c r="Q37" s="214"/>
      <c r="R37" s="187"/>
      <c r="S37" s="187"/>
      <c r="T37" s="187"/>
      <c r="U37" s="187"/>
      <c r="V37" s="187"/>
      <c r="W37" s="187"/>
      <c r="X37" s="187"/>
      <c r="Y37" s="187"/>
      <c r="Z37" s="187"/>
      <c r="AA37" s="187"/>
    </row>
    <row r="38" spans="1:31" ht="15.75" customHeight="1" x14ac:dyDescent="0.4">
      <c r="A38" s="1"/>
      <c r="B38" s="3" t="s">
        <v>234</v>
      </c>
      <c r="C38" s="3"/>
      <c r="D38" s="3"/>
      <c r="E38" s="1"/>
      <c r="F38" s="1"/>
      <c r="G38" s="1"/>
      <c r="H38" s="1"/>
      <c r="I38" s="1"/>
      <c r="J38" s="1"/>
      <c r="K38" s="1"/>
      <c r="L38" s="1"/>
      <c r="M38" s="1"/>
      <c r="N38" s="130"/>
      <c r="O38" s="255"/>
      <c r="P38" s="302"/>
      <c r="Q38" s="214"/>
      <c r="R38" s="187"/>
      <c r="S38" s="187"/>
      <c r="T38" s="187"/>
      <c r="U38" s="187"/>
      <c r="V38" s="187"/>
      <c r="W38" s="187"/>
      <c r="X38" s="187"/>
      <c r="Y38" s="187"/>
      <c r="Z38" s="187"/>
      <c r="AA38" s="187"/>
    </row>
    <row r="39" spans="1:31" ht="15.75" customHeight="1" thickBot="1" x14ac:dyDescent="0.45">
      <c r="A39" s="1"/>
      <c r="B39" s="9"/>
      <c r="C39" s="1"/>
      <c r="D39" s="1"/>
      <c r="E39" s="1"/>
      <c r="F39" s="1"/>
      <c r="G39" s="1"/>
      <c r="H39" s="1"/>
      <c r="I39" s="1"/>
      <c r="J39" s="1"/>
      <c r="K39" s="1"/>
      <c r="L39" s="1"/>
      <c r="M39" s="1"/>
      <c r="N39" s="130"/>
      <c r="O39" s="255"/>
      <c r="P39" s="302"/>
      <c r="Q39" s="214"/>
      <c r="R39" s="187"/>
      <c r="S39" s="187"/>
      <c r="T39" s="187"/>
      <c r="U39" s="187"/>
      <c r="V39" s="187"/>
      <c r="W39" s="187"/>
      <c r="X39" s="187"/>
      <c r="Y39" s="187"/>
      <c r="Z39" s="187"/>
      <c r="AA39" s="187"/>
    </row>
    <row r="40" spans="1:31" ht="15.75" customHeight="1" thickBot="1" x14ac:dyDescent="0.45">
      <c r="A40" s="1"/>
      <c r="B40" s="7"/>
      <c r="C40" s="176"/>
      <c r="D40" s="3" t="s">
        <v>235</v>
      </c>
      <c r="E40" s="1"/>
      <c r="F40" s="1"/>
      <c r="G40" s="1"/>
      <c r="H40" s="1"/>
      <c r="I40" s="1"/>
      <c r="J40" s="1"/>
      <c r="K40" s="1"/>
      <c r="L40" s="1"/>
      <c r="M40" s="1"/>
      <c r="N40" s="130"/>
      <c r="O40" s="255"/>
      <c r="P40" s="300">
        <f>IF(C40="☑",100/2,IF(C40="☒", 0, 0))</f>
        <v>0</v>
      </c>
      <c r="Q40" s="214"/>
      <c r="R40" s="187"/>
      <c r="S40" s="187" t="s">
        <v>90</v>
      </c>
      <c r="T40" s="187" t="s">
        <v>83</v>
      </c>
      <c r="U40" s="187" t="s">
        <v>86</v>
      </c>
      <c r="V40" s="187"/>
      <c r="W40" s="187" t="str">
        <f>IF(OR((C40="☒"),(C43="☒")),"พัฒนากระบวนการวิเคราะห์และคาดการณ์ความต้องการและความคาดหวังของผู้รับบริการและผู้มีส่วนได้ส่วนเสียที่สำคัญ","")</f>
        <v/>
      </c>
      <c r="X40" s="187"/>
      <c r="Y40" s="187"/>
      <c r="Z40" s="187"/>
      <c r="AA40" s="187"/>
    </row>
    <row r="41" spans="1:31" ht="15.75" customHeight="1" x14ac:dyDescent="0.4">
      <c r="A41" s="1"/>
      <c r="B41" s="9"/>
      <c r="C41" s="1"/>
      <c r="D41" s="3" t="s">
        <v>236</v>
      </c>
      <c r="E41" s="1"/>
      <c r="F41" s="1"/>
      <c r="G41" s="1"/>
      <c r="H41" s="1"/>
      <c r="I41" s="1"/>
      <c r="J41" s="1"/>
      <c r="K41" s="1"/>
      <c r="L41" s="1"/>
      <c r="M41" s="1"/>
      <c r="N41" s="130"/>
      <c r="O41" s="255"/>
      <c r="P41" s="300"/>
      <c r="Q41" s="214"/>
      <c r="R41" s="187"/>
      <c r="S41" s="187"/>
      <c r="T41" s="187"/>
      <c r="U41" s="187"/>
      <c r="V41" s="187"/>
      <c r="W41" s="187"/>
      <c r="X41" s="187"/>
      <c r="Y41" s="187"/>
      <c r="Z41" s="187"/>
      <c r="AA41" s="187"/>
    </row>
    <row r="42" spans="1:31" ht="15.75" customHeight="1" thickBot="1" x14ac:dyDescent="0.45">
      <c r="A42" s="1"/>
      <c r="B42" s="9"/>
      <c r="C42" s="1"/>
      <c r="D42" s="1"/>
      <c r="E42" s="1"/>
      <c r="F42" s="1"/>
      <c r="G42" s="1"/>
      <c r="H42" s="1"/>
      <c r="I42" s="1"/>
      <c r="J42" s="1"/>
      <c r="K42" s="1"/>
      <c r="L42" s="1"/>
      <c r="M42" s="1"/>
      <c r="N42" s="130"/>
      <c r="O42" s="254"/>
      <c r="P42" s="302"/>
      <c r="Q42" s="214"/>
      <c r="R42" s="187"/>
      <c r="S42" s="187"/>
      <c r="T42" s="187"/>
      <c r="U42" s="187"/>
      <c r="V42" s="187"/>
      <c r="W42" s="187"/>
      <c r="X42" s="187"/>
      <c r="Y42" s="187"/>
      <c r="Z42" s="187"/>
      <c r="AA42" s="187"/>
    </row>
    <row r="43" spans="1:31" ht="15.75" customHeight="1" thickBot="1" x14ac:dyDescent="0.45">
      <c r="A43" s="1"/>
      <c r="B43" s="7"/>
      <c r="C43" s="176"/>
      <c r="D43" s="3" t="s">
        <v>237</v>
      </c>
      <c r="E43" s="1"/>
      <c r="F43" s="1"/>
      <c r="G43" s="1"/>
      <c r="H43" s="1"/>
      <c r="I43" s="1"/>
      <c r="J43" s="1"/>
      <c r="K43" s="1"/>
      <c r="L43" s="1"/>
      <c r="M43" s="1"/>
      <c r="N43" s="130"/>
      <c r="O43" s="135"/>
      <c r="P43" s="300">
        <f>IF(C43="☑",100/2,IF(C43="☒", 0, 0))</f>
        <v>0</v>
      </c>
      <c r="Q43" s="214"/>
      <c r="R43" s="187"/>
      <c r="S43" s="187" t="s">
        <v>96</v>
      </c>
      <c r="T43" s="187" t="s">
        <v>83</v>
      </c>
      <c r="U43" s="187" t="s">
        <v>86</v>
      </c>
      <c r="V43" s="187"/>
      <c r="W43" s="187"/>
      <c r="X43" s="187"/>
      <c r="Y43" s="187"/>
      <c r="Z43" s="187"/>
      <c r="AA43" s="187"/>
    </row>
    <row r="44" spans="1:31" ht="15.75" customHeight="1" x14ac:dyDescent="0.4">
      <c r="A44" s="1"/>
      <c r="B44" s="9"/>
      <c r="C44" s="1"/>
      <c r="D44" s="3" t="s">
        <v>238</v>
      </c>
      <c r="E44" s="1"/>
      <c r="F44" s="1"/>
      <c r="G44" s="1"/>
      <c r="H44" s="1"/>
      <c r="I44" s="1"/>
      <c r="J44" s="1"/>
      <c r="K44" s="1"/>
      <c r="L44" s="1"/>
      <c r="M44" s="1"/>
      <c r="N44" s="130"/>
      <c r="O44" s="237"/>
      <c r="P44" s="214"/>
      <c r="Q44" s="214"/>
      <c r="R44" s="187"/>
      <c r="S44" s="187"/>
      <c r="T44" s="187"/>
      <c r="U44" s="187"/>
      <c r="V44" s="187"/>
      <c r="W44" s="187"/>
      <c r="X44" s="187"/>
      <c r="Y44" s="187"/>
      <c r="Z44" s="187"/>
      <c r="AA44" s="187"/>
    </row>
    <row r="45" spans="1:31" ht="15.75" customHeight="1" x14ac:dyDescent="0.4">
      <c r="A45" s="1"/>
      <c r="B45" s="1"/>
      <c r="C45" s="1"/>
      <c r="D45" s="1"/>
      <c r="E45" s="1"/>
      <c r="F45" s="1"/>
      <c r="G45" s="1"/>
      <c r="H45" s="1"/>
      <c r="I45" s="1"/>
      <c r="J45" s="1"/>
      <c r="K45" s="1"/>
      <c r="L45" s="1"/>
      <c r="M45" s="1"/>
      <c r="N45" s="130"/>
      <c r="O45" s="237"/>
      <c r="P45" s="214"/>
      <c r="Q45" s="214"/>
      <c r="R45" s="187"/>
      <c r="S45" s="187"/>
      <c r="T45" s="187"/>
      <c r="U45" s="187"/>
      <c r="V45" s="187"/>
      <c r="W45" s="187"/>
      <c r="X45" s="187"/>
      <c r="Y45" s="187"/>
      <c r="Z45" s="187"/>
      <c r="AA45" s="187"/>
    </row>
    <row r="46" spans="1:31" ht="15.75" customHeight="1" thickBot="1" x14ac:dyDescent="0.45">
      <c r="A46" s="1"/>
      <c r="B46" s="1"/>
      <c r="C46" s="4" t="s">
        <v>99</v>
      </c>
      <c r="D46" s="1"/>
      <c r="E46" s="1"/>
      <c r="F46" s="1"/>
      <c r="G46" s="1"/>
      <c r="H46" s="1"/>
      <c r="I46" s="1"/>
      <c r="J46" s="1"/>
      <c r="K46" s="1"/>
      <c r="L46" s="1"/>
      <c r="M46" s="1"/>
      <c r="N46" s="130"/>
      <c r="O46" s="237"/>
      <c r="P46" s="214"/>
      <c r="Q46" s="214"/>
      <c r="R46" s="187"/>
      <c r="S46" s="187"/>
      <c r="T46" s="187"/>
      <c r="U46" s="187" t="s">
        <v>85</v>
      </c>
      <c r="V46" s="187" t="s">
        <v>90</v>
      </c>
      <c r="W46" s="187" t="s">
        <v>96</v>
      </c>
      <c r="X46" s="187"/>
      <c r="Y46" s="187"/>
      <c r="Z46" s="187"/>
      <c r="AA46" s="187"/>
    </row>
    <row r="47" spans="1:31" ht="15.75" customHeight="1" x14ac:dyDescent="0.4">
      <c r="A47" s="1"/>
      <c r="B47" s="1"/>
      <c r="C47" s="433"/>
      <c r="D47" s="434"/>
      <c r="E47" s="434"/>
      <c r="F47" s="434"/>
      <c r="G47" s="434"/>
      <c r="H47" s="434"/>
      <c r="I47" s="434"/>
      <c r="J47" s="434"/>
      <c r="K47" s="434"/>
      <c r="L47" s="434"/>
      <c r="M47" s="435"/>
      <c r="N47" s="130"/>
      <c r="O47" s="237"/>
      <c r="P47" s="214"/>
      <c r="Q47" s="214"/>
      <c r="R47" s="187"/>
      <c r="S47" s="187"/>
      <c r="T47" s="187"/>
      <c r="U47" s="211">
        <f>SUM(P8)</f>
        <v>0</v>
      </c>
      <c r="V47" s="211">
        <f>SUM(P11,P40)</f>
        <v>0</v>
      </c>
      <c r="W47" s="211">
        <f>SUM(P14,P43)</f>
        <v>0</v>
      </c>
      <c r="X47" s="187"/>
      <c r="Y47" s="187"/>
      <c r="Z47" s="187"/>
      <c r="AA47" s="187"/>
    </row>
    <row r="48" spans="1:31" ht="15.75" customHeight="1" x14ac:dyDescent="0.4">
      <c r="A48" s="1"/>
      <c r="B48" s="1"/>
      <c r="C48" s="436"/>
      <c r="D48" s="437"/>
      <c r="E48" s="437"/>
      <c r="F48" s="437"/>
      <c r="G48" s="437"/>
      <c r="H48" s="437"/>
      <c r="I48" s="437"/>
      <c r="J48" s="437"/>
      <c r="K48" s="437"/>
      <c r="L48" s="437"/>
      <c r="M48" s="438"/>
      <c r="N48" s="130"/>
      <c r="O48" s="237"/>
      <c r="P48" s="214"/>
      <c r="Q48" s="214"/>
      <c r="R48" s="187"/>
      <c r="S48" s="187"/>
      <c r="T48" s="187"/>
      <c r="U48" s="187" t="str">
        <f>IF(U47&lt;300, "พัฒนากระบวนการที่มีความเป็นระบบ", "")</f>
        <v>พัฒนากระบวนการที่มีความเป็นระบบ</v>
      </c>
      <c r="V48" s="187" t="str">
        <f>IF(V47&lt;100, "พัฒนาในเชิงรุกและยืดหยุ่น ยกระดับการพัฒนาด้วยเทคโนโลยี นวัตกรรม และความร่วมมือทุกภาคส่วน", "")</f>
        <v>พัฒนาในเชิงรุกและยืดหยุ่น ยกระดับการพัฒนาด้วยเทคโนโลยี นวัตกรรม และความร่วมมือทุกภาคส่วน</v>
      </c>
      <c r="W48" s="187" t="str">
        <f>IF(W47&lt;100, "พัฒนาในแนวทางต้นน้ำจรดปลายน้ำเพื่อสร้างผลกระทบสูง", "")</f>
        <v>พัฒนาในแนวทางต้นน้ำจรดปลายน้ำเพื่อสร้างผลกระทบสูง</v>
      </c>
      <c r="X48" s="187"/>
      <c r="Y48" s="187"/>
      <c r="Z48" s="187"/>
      <c r="AA48" s="187"/>
    </row>
    <row r="49" spans="1:29" ht="15.75" customHeight="1" x14ac:dyDescent="0.4">
      <c r="A49" s="1"/>
      <c r="B49" s="1"/>
      <c r="C49" s="436"/>
      <c r="D49" s="437"/>
      <c r="E49" s="437"/>
      <c r="F49" s="437"/>
      <c r="G49" s="437"/>
      <c r="H49" s="437"/>
      <c r="I49" s="437"/>
      <c r="J49" s="437"/>
      <c r="K49" s="437"/>
      <c r="L49" s="437"/>
      <c r="M49" s="438"/>
      <c r="N49" s="130"/>
      <c r="O49" s="237"/>
      <c r="P49" s="214"/>
      <c r="Q49" s="214"/>
      <c r="R49" s="187"/>
      <c r="S49" s="187"/>
      <c r="T49" s="187"/>
      <c r="U49" s="187"/>
      <c r="V49" s="187"/>
      <c r="W49" s="187"/>
      <c r="X49" s="187"/>
      <c r="Y49" s="187"/>
      <c r="Z49" s="187"/>
      <c r="AA49" s="187"/>
    </row>
    <row r="50" spans="1:29" ht="15.75" customHeight="1" x14ac:dyDescent="0.4">
      <c r="A50" s="1"/>
      <c r="B50" s="1"/>
      <c r="C50" s="436"/>
      <c r="D50" s="437"/>
      <c r="E50" s="437"/>
      <c r="F50" s="437"/>
      <c r="G50" s="437"/>
      <c r="H50" s="437"/>
      <c r="I50" s="437"/>
      <c r="J50" s="437"/>
      <c r="K50" s="437"/>
      <c r="L50" s="437"/>
      <c r="M50" s="438"/>
      <c r="N50" s="130"/>
      <c r="O50" s="130"/>
      <c r="P50" s="214"/>
      <c r="Q50" s="214"/>
      <c r="R50" s="187"/>
      <c r="S50" s="187"/>
      <c r="T50" s="187"/>
      <c r="U50" s="187"/>
      <c r="V50" s="187"/>
      <c r="W50" s="187"/>
      <c r="X50" s="187"/>
      <c r="Y50" s="187"/>
      <c r="Z50" s="187"/>
      <c r="AA50" s="187"/>
    </row>
    <row r="51" spans="1:29" ht="15.75" customHeight="1" x14ac:dyDescent="0.4">
      <c r="A51" s="1"/>
      <c r="B51" s="1"/>
      <c r="C51" s="436"/>
      <c r="D51" s="437"/>
      <c r="E51" s="437"/>
      <c r="F51" s="437"/>
      <c r="G51" s="437"/>
      <c r="H51" s="437"/>
      <c r="I51" s="437"/>
      <c r="J51" s="437"/>
      <c r="K51" s="437"/>
      <c r="L51" s="437"/>
      <c r="M51" s="438"/>
      <c r="N51" s="130"/>
      <c r="O51" s="130"/>
      <c r="P51" s="201"/>
      <c r="Q51" s="201"/>
      <c r="R51" s="187"/>
      <c r="S51" s="187"/>
      <c r="T51" s="187"/>
      <c r="U51" s="187"/>
      <c r="V51" s="187"/>
      <c r="W51" s="187"/>
      <c r="X51" s="187"/>
      <c r="Y51" s="187"/>
      <c r="Z51" s="187"/>
      <c r="AA51" s="187"/>
    </row>
    <row r="52" spans="1:29" ht="15.75" customHeight="1" x14ac:dyDescent="0.4">
      <c r="A52" s="1"/>
      <c r="B52" s="1"/>
      <c r="C52" s="436"/>
      <c r="D52" s="437"/>
      <c r="E52" s="437"/>
      <c r="F52" s="437"/>
      <c r="G52" s="437"/>
      <c r="H52" s="437"/>
      <c r="I52" s="437"/>
      <c r="J52" s="437"/>
      <c r="K52" s="437"/>
      <c r="L52" s="437"/>
      <c r="M52" s="438"/>
      <c r="N52" s="130"/>
      <c r="O52" s="130"/>
      <c r="P52" s="201"/>
      <c r="Q52" s="201"/>
      <c r="R52" s="187"/>
      <c r="S52" s="187"/>
      <c r="T52" s="187"/>
      <c r="U52" s="187"/>
      <c r="V52" s="187"/>
      <c r="W52" s="187"/>
      <c r="X52" s="187"/>
      <c r="Y52" s="187"/>
      <c r="Z52" s="187"/>
      <c r="AA52" s="187"/>
    </row>
    <row r="53" spans="1:29" ht="15.75" customHeight="1" x14ac:dyDescent="0.4">
      <c r="A53" s="1"/>
      <c r="B53" s="1"/>
      <c r="C53" s="436"/>
      <c r="D53" s="437"/>
      <c r="E53" s="437"/>
      <c r="F53" s="437"/>
      <c r="G53" s="437"/>
      <c r="H53" s="437"/>
      <c r="I53" s="437"/>
      <c r="J53" s="437"/>
      <c r="K53" s="437"/>
      <c r="L53" s="437"/>
      <c r="M53" s="438"/>
      <c r="N53" s="130"/>
      <c r="O53" s="130"/>
      <c r="P53" s="201"/>
      <c r="Q53" s="201"/>
      <c r="R53" s="187"/>
      <c r="S53" s="187"/>
      <c r="T53" s="187"/>
      <c r="U53" s="187"/>
      <c r="V53" s="187"/>
      <c r="W53" s="187"/>
      <c r="X53" s="187"/>
      <c r="Y53" s="187"/>
      <c r="Z53" s="187"/>
      <c r="AA53" s="187"/>
    </row>
    <row r="54" spans="1:29" ht="15.75" customHeight="1" x14ac:dyDescent="0.4">
      <c r="A54" s="1"/>
      <c r="B54" s="1"/>
      <c r="C54" s="436"/>
      <c r="D54" s="437"/>
      <c r="E54" s="437"/>
      <c r="F54" s="437"/>
      <c r="G54" s="437"/>
      <c r="H54" s="437"/>
      <c r="I54" s="437"/>
      <c r="J54" s="437"/>
      <c r="K54" s="437"/>
      <c r="L54" s="437"/>
      <c r="M54" s="438"/>
      <c r="N54" s="130"/>
      <c r="O54" s="130"/>
      <c r="P54" s="201"/>
      <c r="Q54" s="201"/>
      <c r="R54" s="187"/>
      <c r="S54" s="187"/>
      <c r="T54" s="187"/>
      <c r="U54" s="187"/>
      <c r="V54" s="187"/>
      <c r="W54" s="187"/>
      <c r="X54" s="187"/>
      <c r="Y54" s="187"/>
      <c r="Z54" s="187"/>
      <c r="AA54" s="187"/>
    </row>
    <row r="55" spans="1:29" ht="15.75" customHeight="1" x14ac:dyDescent="0.4">
      <c r="A55" s="1"/>
      <c r="B55" s="1"/>
      <c r="C55" s="436"/>
      <c r="D55" s="437"/>
      <c r="E55" s="437"/>
      <c r="F55" s="437"/>
      <c r="G55" s="437"/>
      <c r="H55" s="437"/>
      <c r="I55" s="437"/>
      <c r="J55" s="437"/>
      <c r="K55" s="437"/>
      <c r="L55" s="437"/>
      <c r="M55" s="438"/>
      <c r="N55" s="130"/>
      <c r="O55" s="130"/>
      <c r="P55" s="201"/>
      <c r="Q55" s="201"/>
      <c r="R55" s="187"/>
      <c r="S55" s="187"/>
      <c r="T55" s="187"/>
      <c r="U55" s="187"/>
      <c r="V55" s="187"/>
      <c r="W55" s="187"/>
      <c r="X55" s="187"/>
      <c r="Y55" s="187"/>
      <c r="Z55" s="187"/>
      <c r="AA55" s="187"/>
    </row>
    <row r="56" spans="1:29" ht="15.75" customHeight="1" x14ac:dyDescent="0.4">
      <c r="A56" s="1"/>
      <c r="B56" s="1"/>
      <c r="C56" s="436"/>
      <c r="D56" s="437"/>
      <c r="E56" s="437"/>
      <c r="F56" s="437"/>
      <c r="G56" s="437"/>
      <c r="H56" s="437"/>
      <c r="I56" s="437"/>
      <c r="J56" s="437"/>
      <c r="K56" s="437"/>
      <c r="L56" s="437"/>
      <c r="M56" s="438"/>
      <c r="N56" s="130"/>
      <c r="O56" s="130"/>
      <c r="P56" s="201"/>
      <c r="Q56" s="201"/>
      <c r="R56" s="187"/>
      <c r="S56" s="187"/>
      <c r="T56" s="187"/>
      <c r="U56" s="187"/>
      <c r="V56" s="187"/>
      <c r="W56" s="187"/>
      <c r="X56" s="187"/>
      <c r="Y56" s="187"/>
      <c r="Z56" s="187"/>
      <c r="AA56" s="187"/>
    </row>
    <row r="57" spans="1:29" ht="15.75" customHeight="1" x14ac:dyDescent="0.4">
      <c r="A57" s="1"/>
      <c r="B57" s="1"/>
      <c r="C57" s="436"/>
      <c r="D57" s="437"/>
      <c r="E57" s="437"/>
      <c r="F57" s="437"/>
      <c r="G57" s="437"/>
      <c r="H57" s="437"/>
      <c r="I57" s="437"/>
      <c r="J57" s="437"/>
      <c r="K57" s="437"/>
      <c r="L57" s="437"/>
      <c r="M57" s="438"/>
      <c r="N57" s="130"/>
      <c r="O57" s="130"/>
      <c r="P57" s="201"/>
      <c r="Q57" s="201"/>
      <c r="R57" s="187"/>
      <c r="S57" s="187"/>
      <c r="T57" s="187"/>
      <c r="U57" s="187"/>
      <c r="V57" s="187"/>
      <c r="W57" s="187"/>
      <c r="X57" s="187"/>
      <c r="Y57" s="187"/>
      <c r="Z57" s="187"/>
      <c r="AA57" s="187"/>
    </row>
    <row r="58" spans="1:29" ht="15.75" customHeight="1" x14ac:dyDescent="0.4">
      <c r="A58" s="1"/>
      <c r="B58" s="1"/>
      <c r="C58" s="436"/>
      <c r="D58" s="437"/>
      <c r="E58" s="437"/>
      <c r="F58" s="437"/>
      <c r="G58" s="437"/>
      <c r="H58" s="437"/>
      <c r="I58" s="437"/>
      <c r="J58" s="437"/>
      <c r="K58" s="437"/>
      <c r="L58" s="437"/>
      <c r="M58" s="438"/>
      <c r="N58" s="130"/>
      <c r="O58" s="130"/>
      <c r="P58" s="201"/>
      <c r="Q58" s="201"/>
      <c r="R58" s="187"/>
      <c r="S58" s="187"/>
      <c r="T58" s="187"/>
      <c r="U58" s="187"/>
      <c r="V58" s="187"/>
      <c r="W58" s="187"/>
      <c r="X58" s="187"/>
      <c r="Y58" s="187"/>
      <c r="Z58" s="187"/>
      <c r="AA58" s="187"/>
    </row>
    <row r="59" spans="1:29" ht="15.75" customHeight="1" x14ac:dyDescent="0.4">
      <c r="A59" s="1"/>
      <c r="B59" s="1"/>
      <c r="C59" s="436"/>
      <c r="D59" s="437"/>
      <c r="E59" s="437"/>
      <c r="F59" s="437"/>
      <c r="G59" s="437"/>
      <c r="H59" s="437"/>
      <c r="I59" s="437"/>
      <c r="J59" s="437"/>
      <c r="K59" s="437"/>
      <c r="L59" s="437"/>
      <c r="M59" s="438"/>
      <c r="N59" s="130"/>
      <c r="O59" s="130"/>
      <c r="P59" s="201"/>
      <c r="Q59" s="201"/>
      <c r="R59" s="187"/>
      <c r="S59" s="187"/>
      <c r="T59" s="187"/>
      <c r="U59" s="187"/>
      <c r="V59" s="187"/>
      <c r="W59" s="187"/>
      <c r="X59" s="187"/>
      <c r="Y59" s="187"/>
      <c r="Z59" s="187"/>
      <c r="AA59" s="187"/>
    </row>
    <row r="60" spans="1:29" ht="15.75" customHeight="1" x14ac:dyDescent="0.4">
      <c r="A60" s="1"/>
      <c r="B60" s="1"/>
      <c r="C60" s="436"/>
      <c r="D60" s="437"/>
      <c r="E60" s="437"/>
      <c r="F60" s="437"/>
      <c r="G60" s="437"/>
      <c r="H60" s="437"/>
      <c r="I60" s="437"/>
      <c r="J60" s="437"/>
      <c r="K60" s="437"/>
      <c r="L60" s="437"/>
      <c r="M60" s="438"/>
      <c r="N60" s="130"/>
      <c r="O60" s="130"/>
      <c r="P60" s="201"/>
      <c r="Q60" s="201"/>
      <c r="R60" s="187"/>
      <c r="S60" s="187"/>
      <c r="T60" s="187"/>
      <c r="U60" s="187"/>
      <c r="V60" s="187"/>
      <c r="W60" s="187"/>
      <c r="X60" s="187"/>
      <c r="Y60" s="187"/>
      <c r="Z60" s="187"/>
      <c r="AA60" s="187"/>
    </row>
    <row r="61" spans="1:29" ht="15.75" customHeight="1" thickBot="1" x14ac:dyDescent="0.45">
      <c r="A61" s="1"/>
      <c r="B61" s="1"/>
      <c r="C61" s="439"/>
      <c r="D61" s="440"/>
      <c r="E61" s="440"/>
      <c r="F61" s="440"/>
      <c r="G61" s="440"/>
      <c r="H61" s="440"/>
      <c r="I61" s="440"/>
      <c r="J61" s="440"/>
      <c r="K61" s="440"/>
      <c r="L61" s="440"/>
      <c r="M61" s="441"/>
      <c r="N61" s="130"/>
      <c r="O61" s="130"/>
      <c r="P61" s="201"/>
      <c r="Q61" s="201"/>
      <c r="R61" s="187"/>
      <c r="S61" s="187"/>
      <c r="T61" s="187"/>
      <c r="U61" s="187"/>
      <c r="V61" s="187"/>
      <c r="W61" s="187"/>
      <c r="X61" s="187"/>
      <c r="Y61" s="187"/>
      <c r="Z61" s="187"/>
      <c r="AA61" s="187"/>
    </row>
    <row r="62" spans="1:29" ht="15.75" customHeight="1" thickBot="1" x14ac:dyDescent="0.25">
      <c r="A62" s="1"/>
      <c r="B62" s="1"/>
      <c r="C62" s="1"/>
      <c r="D62" s="1"/>
      <c r="E62" s="1"/>
      <c r="F62" s="1"/>
      <c r="G62" s="1"/>
      <c r="H62" s="1"/>
      <c r="I62" s="1"/>
      <c r="J62" s="1"/>
      <c r="K62" s="1"/>
      <c r="L62" s="1"/>
      <c r="M62" s="1"/>
      <c r="N62" s="130"/>
      <c r="O62" s="130"/>
      <c r="P62" s="130"/>
      <c r="Q62" s="130"/>
    </row>
    <row r="63" spans="1:29" s="148" customFormat="1" ht="32.25" customHeight="1" thickBot="1" x14ac:dyDescent="0.25">
      <c r="A63" s="159" t="s">
        <v>239</v>
      </c>
      <c r="B63" s="161"/>
      <c r="C63" s="161"/>
      <c r="D63" s="161"/>
      <c r="E63" s="161"/>
      <c r="F63" s="161"/>
      <c r="G63" s="161"/>
      <c r="H63" s="161"/>
      <c r="I63" s="161"/>
      <c r="J63" s="161"/>
      <c r="K63" s="161"/>
      <c r="L63" s="161"/>
      <c r="M63" s="161"/>
      <c r="N63" s="144"/>
      <c r="O63" s="160" t="str">
        <f>A63</f>
        <v xml:space="preserve">3.2 การปรับปรุงและการสร้างนวัตกรรมการบริการและตอบสนองความต้องการ </v>
      </c>
      <c r="P63" s="267" t="str">
        <f>IF(SUM(P64:P102)=0,"",SUM(P64:P102))</f>
        <v/>
      </c>
      <c r="Q63" s="268"/>
      <c r="R63" s="147"/>
      <c r="S63" s="147"/>
      <c r="T63" s="147"/>
      <c r="U63" s="147"/>
      <c r="V63" s="147"/>
      <c r="W63" s="147"/>
      <c r="X63" s="147"/>
      <c r="Y63" s="147"/>
      <c r="Z63" s="147"/>
      <c r="AA63" s="147"/>
      <c r="AB63" s="147"/>
      <c r="AC63" s="147"/>
    </row>
    <row r="64" spans="1:29" ht="15.75" customHeight="1" x14ac:dyDescent="0.4">
      <c r="A64" s="1"/>
      <c r="B64" s="4" t="s">
        <v>240</v>
      </c>
      <c r="C64" s="1"/>
      <c r="D64" s="1"/>
      <c r="E64" s="1"/>
      <c r="F64" s="1"/>
      <c r="G64" s="1"/>
      <c r="H64" s="1"/>
      <c r="I64" s="1"/>
      <c r="J64" s="1"/>
      <c r="K64" s="1"/>
      <c r="L64" s="1"/>
      <c r="M64" s="1"/>
      <c r="N64" s="130"/>
      <c r="O64" s="130"/>
      <c r="P64" s="201"/>
      <c r="Q64" s="201"/>
      <c r="R64" s="187"/>
      <c r="S64" s="187"/>
      <c r="T64" s="187"/>
      <c r="U64" s="187"/>
      <c r="V64" s="187"/>
      <c r="W64" s="187"/>
      <c r="X64" s="187"/>
      <c r="Y64" s="187"/>
      <c r="Z64" s="187"/>
      <c r="AA64" s="187"/>
    </row>
    <row r="65" spans="1:31" ht="15.75" customHeight="1" x14ac:dyDescent="0.4">
      <c r="A65" s="1"/>
      <c r="B65" s="4" t="s">
        <v>241</v>
      </c>
      <c r="C65" s="1"/>
      <c r="D65" s="1"/>
      <c r="E65" s="1"/>
      <c r="F65" s="1"/>
      <c r="G65" s="1"/>
      <c r="H65" s="1"/>
      <c r="I65" s="1"/>
      <c r="J65" s="1"/>
      <c r="K65" s="1"/>
      <c r="L65" s="1"/>
      <c r="M65" s="1"/>
      <c r="N65" s="130"/>
      <c r="O65" s="130"/>
      <c r="P65" s="201"/>
      <c r="Q65" s="201"/>
      <c r="R65" s="187"/>
      <c r="S65" s="187"/>
      <c r="T65" s="187"/>
      <c r="U65" s="187"/>
      <c r="V65" s="187"/>
      <c r="W65" s="187"/>
      <c r="X65" s="187"/>
      <c r="Y65" s="187"/>
      <c r="Z65" s="187"/>
      <c r="AA65" s="187"/>
    </row>
    <row r="66" spans="1:31" ht="15.75" customHeight="1" thickBot="1" x14ac:dyDescent="0.45">
      <c r="A66" s="1"/>
      <c r="B66" s="1"/>
      <c r="C66" s="1"/>
      <c r="D66" s="1"/>
      <c r="E66" s="1"/>
      <c r="F66" s="1"/>
      <c r="G66" s="1"/>
      <c r="H66" s="1"/>
      <c r="I66" s="1"/>
      <c r="J66" s="1"/>
      <c r="K66" s="1"/>
      <c r="L66" s="1"/>
      <c r="M66" s="1"/>
      <c r="N66" s="130"/>
      <c r="O66" s="130"/>
      <c r="P66" s="214"/>
      <c r="Q66" s="214"/>
      <c r="R66" s="187"/>
      <c r="S66" s="187"/>
      <c r="T66" s="187"/>
      <c r="U66" s="187"/>
      <c r="V66" s="187"/>
      <c r="W66" s="187"/>
      <c r="X66" s="187"/>
      <c r="Y66" s="187"/>
      <c r="Z66" s="187"/>
      <c r="AA66" s="187"/>
    </row>
    <row r="67" spans="1:31" ht="15.75" customHeight="1" thickBot="1" x14ac:dyDescent="0.45">
      <c r="A67" s="1"/>
      <c r="B67" s="7"/>
      <c r="C67" s="176"/>
      <c r="D67" s="3" t="s">
        <v>242</v>
      </c>
      <c r="E67" s="1"/>
      <c r="F67" s="1"/>
      <c r="G67" s="1"/>
      <c r="H67" s="1"/>
      <c r="I67" s="1"/>
      <c r="J67" s="1"/>
      <c r="K67" s="1"/>
      <c r="L67" s="1"/>
      <c r="M67" s="1"/>
      <c r="N67" s="130"/>
      <c r="O67" s="130"/>
      <c r="P67" s="300">
        <f>IF(C67="☑",300/2,IF(C67="☒", 0, 0))</f>
        <v>0</v>
      </c>
      <c r="Q67" s="214"/>
      <c r="R67" s="187"/>
      <c r="S67" s="187" t="s">
        <v>85</v>
      </c>
      <c r="T67" s="187" t="s">
        <v>83</v>
      </c>
      <c r="U67" s="187" t="s">
        <v>86</v>
      </c>
      <c r="V67" s="187"/>
      <c r="W67" s="187" t="str">
        <f>IF(OR((C67="☒"),(C70="☒"),(C73="☒"),(C75="☒")),"พัฒนากระบวนการทบทวน ปรับปรุงพัฒนาและสร้างนวัตกรรมในการบริการเพื่อตอบสนองผู้รับบริการ","")</f>
        <v/>
      </c>
      <c r="X67" s="187"/>
      <c r="Y67" s="187"/>
      <c r="Z67" s="187"/>
      <c r="AA67" s="187"/>
    </row>
    <row r="68" spans="1:31" ht="15.75" customHeight="1" x14ac:dyDescent="0.4">
      <c r="A68" s="1"/>
      <c r="B68" s="3"/>
      <c r="C68" s="8"/>
      <c r="D68" s="3" t="s">
        <v>243</v>
      </c>
      <c r="E68" s="1"/>
      <c r="F68" s="1"/>
      <c r="G68" s="1"/>
      <c r="H68" s="1"/>
      <c r="I68" s="1"/>
      <c r="J68" s="1"/>
      <c r="K68" s="1"/>
      <c r="L68" s="1"/>
      <c r="M68" s="1"/>
      <c r="N68" s="130"/>
      <c r="O68" s="130"/>
      <c r="P68" s="302"/>
      <c r="Q68" s="214"/>
      <c r="R68" s="187"/>
      <c r="S68" s="187"/>
      <c r="T68" s="187"/>
      <c r="U68" s="187"/>
      <c r="V68" s="187"/>
      <c r="W68" s="187"/>
      <c r="X68" s="187"/>
      <c r="Y68" s="187"/>
      <c r="Z68" s="187"/>
      <c r="AA68" s="187"/>
    </row>
    <row r="69" spans="1:31" ht="8.1" customHeight="1" thickBot="1" x14ac:dyDescent="0.45">
      <c r="A69" s="1"/>
      <c r="B69" s="1"/>
      <c r="C69" s="1"/>
      <c r="D69" s="1"/>
      <c r="E69" s="1"/>
      <c r="F69" s="1"/>
      <c r="G69" s="1"/>
      <c r="H69" s="1"/>
      <c r="I69" s="1"/>
      <c r="J69" s="1"/>
      <c r="K69" s="1"/>
      <c r="L69" s="1"/>
      <c r="M69" s="1"/>
      <c r="N69" s="130"/>
      <c r="O69" s="130"/>
      <c r="P69" s="300"/>
      <c r="Q69" s="214"/>
      <c r="R69" s="187"/>
      <c r="S69" s="187"/>
      <c r="T69" s="187"/>
      <c r="U69" s="187"/>
      <c r="V69" s="187"/>
      <c r="W69" s="187"/>
      <c r="X69" s="187"/>
      <c r="Y69" s="187"/>
      <c r="Z69" s="187"/>
      <c r="AA69" s="187"/>
    </row>
    <row r="70" spans="1:31" ht="15.75" customHeight="1" thickBot="1" x14ac:dyDescent="0.45">
      <c r="A70" s="1"/>
      <c r="B70" s="7"/>
      <c r="C70" s="176"/>
      <c r="D70" s="3" t="s">
        <v>244</v>
      </c>
      <c r="E70" s="1"/>
      <c r="F70" s="1"/>
      <c r="G70" s="1"/>
      <c r="H70" s="1"/>
      <c r="I70" s="1"/>
      <c r="J70" s="1"/>
      <c r="K70" s="1"/>
      <c r="L70" s="1"/>
      <c r="M70" s="1"/>
      <c r="N70" s="130"/>
      <c r="O70" s="130"/>
      <c r="P70" s="300">
        <f>IF(C70="☑",300/2,IF(C70="☒", 0, 0))</f>
        <v>0</v>
      </c>
      <c r="Q70" s="214"/>
      <c r="R70" s="187"/>
      <c r="S70" s="187" t="s">
        <v>85</v>
      </c>
      <c r="T70" s="187" t="s">
        <v>83</v>
      </c>
      <c r="U70" s="187" t="s">
        <v>86</v>
      </c>
      <c r="V70" s="187"/>
      <c r="W70" s="187"/>
      <c r="X70" s="187"/>
      <c r="Y70" s="187"/>
      <c r="Z70" s="187"/>
      <c r="AA70" s="187"/>
    </row>
    <row r="71" spans="1:31" ht="15.75" customHeight="1" x14ac:dyDescent="0.4">
      <c r="A71" s="1"/>
      <c r="B71" s="3"/>
      <c r="C71" s="8"/>
      <c r="D71" s="3" t="s">
        <v>245</v>
      </c>
      <c r="E71" s="1"/>
      <c r="F71" s="1"/>
      <c r="G71" s="1"/>
      <c r="H71" s="1"/>
      <c r="I71" s="1"/>
      <c r="J71" s="1"/>
      <c r="K71" s="1"/>
      <c r="L71" s="1"/>
      <c r="M71" s="1"/>
      <c r="N71" s="130"/>
      <c r="O71" s="130"/>
      <c r="P71" s="302"/>
      <c r="Q71" s="214"/>
      <c r="R71" s="187"/>
      <c r="S71" s="187"/>
      <c r="T71" s="187"/>
      <c r="U71" s="187"/>
      <c r="V71" s="187"/>
      <c r="W71" s="187"/>
      <c r="X71" s="187"/>
      <c r="Y71" s="187"/>
      <c r="Z71" s="187"/>
      <c r="AA71" s="187"/>
    </row>
    <row r="72" spans="1:31" ht="8.1" customHeight="1" thickBot="1" x14ac:dyDescent="0.45">
      <c r="A72" s="1"/>
      <c r="B72" s="1"/>
      <c r="C72" s="1"/>
      <c r="D72" s="1"/>
      <c r="E72" s="1"/>
      <c r="F72" s="1"/>
      <c r="G72" s="1"/>
      <c r="H72" s="1"/>
      <c r="I72" s="1"/>
      <c r="J72" s="1"/>
      <c r="K72" s="1"/>
      <c r="L72" s="1"/>
      <c r="M72" s="1"/>
      <c r="N72" s="130"/>
      <c r="O72" s="130"/>
      <c r="P72" s="300"/>
      <c r="Q72" s="214"/>
      <c r="R72" s="187"/>
      <c r="S72" s="187"/>
      <c r="T72" s="187"/>
      <c r="U72" s="187"/>
      <c r="V72" s="187"/>
      <c r="W72" s="187"/>
      <c r="X72" s="187"/>
      <c r="Y72" s="187"/>
      <c r="Z72" s="187"/>
      <c r="AA72" s="187"/>
    </row>
    <row r="73" spans="1:31" ht="15.75" customHeight="1" thickBot="1" x14ac:dyDescent="0.45">
      <c r="A73" s="1"/>
      <c r="B73" s="1"/>
      <c r="C73" s="176"/>
      <c r="D73" s="3" t="s">
        <v>246</v>
      </c>
      <c r="E73" s="1"/>
      <c r="F73" s="1"/>
      <c r="G73" s="1"/>
      <c r="H73" s="1"/>
      <c r="I73" s="1"/>
      <c r="J73" s="1"/>
      <c r="K73" s="1"/>
      <c r="L73" s="1"/>
      <c r="M73" s="1"/>
      <c r="N73" s="130"/>
      <c r="O73" s="130"/>
      <c r="P73" s="300">
        <f>IF(C73="☑",100/2,IF(C73="☒", 0, 0))</f>
        <v>0</v>
      </c>
      <c r="Q73" s="214"/>
      <c r="R73" s="187"/>
      <c r="S73" s="187" t="s">
        <v>90</v>
      </c>
      <c r="T73" s="187" t="s">
        <v>83</v>
      </c>
      <c r="U73" s="187" t="s">
        <v>86</v>
      </c>
      <c r="V73" s="187"/>
      <c r="W73" s="187"/>
      <c r="X73" s="187"/>
      <c r="Y73" s="187"/>
      <c r="Z73" s="187"/>
      <c r="AA73" s="187"/>
    </row>
    <row r="74" spans="1:31" ht="8.1" customHeight="1" thickBot="1" x14ac:dyDescent="0.45">
      <c r="A74" s="1"/>
      <c r="B74" s="1"/>
      <c r="C74" s="1"/>
      <c r="D74" s="1"/>
      <c r="E74" s="1"/>
      <c r="F74" s="1"/>
      <c r="G74" s="1"/>
      <c r="H74" s="1"/>
      <c r="I74" s="1"/>
      <c r="J74" s="1"/>
      <c r="K74" s="1"/>
      <c r="L74" s="1"/>
      <c r="M74" s="1"/>
      <c r="N74" s="130"/>
      <c r="O74" s="130"/>
      <c r="P74" s="302"/>
      <c r="Q74" s="214"/>
      <c r="R74" s="187"/>
      <c r="S74" s="187"/>
      <c r="T74" s="187"/>
      <c r="U74" s="187"/>
      <c r="V74" s="187"/>
      <c r="W74" s="187"/>
      <c r="X74" s="187"/>
      <c r="Y74" s="187"/>
      <c r="Z74" s="187"/>
      <c r="AA74" s="187"/>
    </row>
    <row r="75" spans="1:31" ht="15.75" customHeight="1" thickBot="1" x14ac:dyDescent="0.45">
      <c r="A75" s="1"/>
      <c r="B75" s="1"/>
      <c r="C75" s="176"/>
      <c r="D75" s="3" t="s">
        <v>247</v>
      </c>
      <c r="E75" s="1"/>
      <c r="F75" s="1"/>
      <c r="G75" s="1"/>
      <c r="H75" s="1"/>
      <c r="I75" s="1"/>
      <c r="J75" s="1"/>
      <c r="K75" s="1"/>
      <c r="L75" s="1"/>
      <c r="M75" s="1"/>
      <c r="N75" s="130"/>
      <c r="O75" s="130"/>
      <c r="P75" s="300">
        <f>IF(C75="☑",100/2,IF(C75="☒", 0, 0))</f>
        <v>0</v>
      </c>
      <c r="Q75" s="214"/>
      <c r="R75" s="187"/>
      <c r="S75" s="187" t="s">
        <v>90</v>
      </c>
      <c r="T75" s="187" t="s">
        <v>83</v>
      </c>
      <c r="U75" s="187" t="s">
        <v>86</v>
      </c>
      <c r="V75" s="187"/>
      <c r="W75" s="187"/>
      <c r="X75" s="187"/>
      <c r="Y75" s="187"/>
      <c r="Z75" s="187"/>
      <c r="AA75" s="187"/>
    </row>
    <row r="76" spans="1:31" ht="15.75" customHeight="1" thickBot="1" x14ac:dyDescent="0.45">
      <c r="A76" s="1"/>
      <c r="B76" s="3"/>
      <c r="C76" s="8"/>
      <c r="D76" s="3" t="s">
        <v>248</v>
      </c>
      <c r="E76" s="1"/>
      <c r="F76" s="1"/>
      <c r="G76" s="1"/>
      <c r="H76" s="1"/>
      <c r="I76" s="1"/>
      <c r="J76" s="1"/>
      <c r="K76" s="1"/>
      <c r="L76" s="1"/>
      <c r="M76" s="1"/>
      <c r="N76" s="130"/>
      <c r="O76" s="135" t="s">
        <v>89</v>
      </c>
      <c r="P76" s="302"/>
      <c r="Q76" s="214"/>
      <c r="R76" s="187"/>
      <c r="S76" s="187"/>
      <c r="T76" s="187"/>
      <c r="U76" s="187"/>
      <c r="V76" s="187"/>
      <c r="W76" s="187"/>
      <c r="X76" s="187"/>
      <c r="Y76" s="187"/>
      <c r="Z76" s="187"/>
      <c r="AA76" s="187"/>
    </row>
    <row r="77" spans="1:31" ht="15.75" customHeight="1" x14ac:dyDescent="0.4">
      <c r="A77" s="1"/>
      <c r="B77" s="3"/>
      <c r="C77" s="8"/>
      <c r="D77" s="3" t="s">
        <v>249</v>
      </c>
      <c r="E77" s="1"/>
      <c r="F77" s="1"/>
      <c r="G77" s="1"/>
      <c r="H77" s="1"/>
      <c r="I77" s="1"/>
      <c r="J77" s="1"/>
      <c r="K77" s="1"/>
      <c r="L77" s="1"/>
      <c r="M77" s="1"/>
      <c r="N77" s="130"/>
      <c r="O77" s="455" t="str">
        <f>""&amp;U104&amp;""&amp;V104&amp;""&amp;W104&amp;""</f>
        <v>พัฒนากระบวนการที่มีความเป็นระบบพัฒนาในเชิงรุกและยืดหยุ่น ยกระดับการพัฒนาด้วยเทคโนโลยี นวัตกรรม และความร่วมมือทุกภาคส่วนพัฒนาในแนวทางต้นน้ำจรดปลายน้ำเพื่อสร้างผลกระทบสูง</v>
      </c>
      <c r="P77" s="302"/>
      <c r="Q77" s="214"/>
      <c r="R77" s="187"/>
      <c r="S77" s="187"/>
      <c r="T77" s="187"/>
      <c r="U77" s="187"/>
      <c r="V77" s="187"/>
      <c r="W77" s="187"/>
      <c r="X77" s="187"/>
      <c r="Y77" s="187"/>
      <c r="Z77" s="187"/>
      <c r="AA77" s="187"/>
    </row>
    <row r="78" spans="1:31" ht="15.75" customHeight="1" x14ac:dyDescent="0.4">
      <c r="A78" s="1"/>
      <c r="B78" s="3"/>
      <c r="C78" s="8"/>
      <c r="D78" s="3"/>
      <c r="E78" s="1"/>
      <c r="F78" s="1"/>
      <c r="G78" s="1"/>
      <c r="H78" s="1"/>
      <c r="I78" s="1"/>
      <c r="J78" s="1"/>
      <c r="K78" s="1"/>
      <c r="L78" s="1"/>
      <c r="M78" s="1"/>
      <c r="N78" s="130"/>
      <c r="O78" s="456"/>
      <c r="P78" s="302"/>
      <c r="Q78" s="214"/>
      <c r="R78" s="187"/>
      <c r="S78" s="187"/>
      <c r="T78" s="187"/>
      <c r="U78" s="187"/>
      <c r="V78" s="187"/>
      <c r="W78" s="187"/>
      <c r="X78" s="187"/>
      <c r="Y78" s="187"/>
      <c r="Z78" s="187"/>
      <c r="AA78" s="187"/>
    </row>
    <row r="79" spans="1:31" s="222" customFormat="1" ht="15.75" customHeight="1" thickBot="1" x14ac:dyDescent="0.25">
      <c r="A79" s="219"/>
      <c r="B79" s="219"/>
      <c r="C79" s="229" t="s">
        <v>99</v>
      </c>
      <c r="D79" s="219"/>
      <c r="E79" s="219"/>
      <c r="F79" s="219"/>
      <c r="G79" s="219"/>
      <c r="H79" s="219"/>
      <c r="I79" s="219"/>
      <c r="J79" s="219"/>
      <c r="K79" s="219"/>
      <c r="L79" s="219"/>
      <c r="M79" s="219"/>
      <c r="N79" s="221"/>
      <c r="O79" s="456"/>
      <c r="P79" s="292"/>
      <c r="Q79" s="21"/>
      <c r="R79" s="137"/>
      <c r="S79" s="137"/>
      <c r="T79" s="137"/>
      <c r="U79" s="137"/>
      <c r="V79" s="137"/>
      <c r="W79" s="137"/>
      <c r="X79" s="137"/>
      <c r="Y79" s="137"/>
      <c r="Z79" s="137"/>
      <c r="AA79" s="137"/>
      <c r="AB79" s="137"/>
      <c r="AC79" s="137"/>
      <c r="AD79" s="137"/>
      <c r="AE79" s="137"/>
    </row>
    <row r="80" spans="1:31" s="222" customFormat="1" ht="15.75" customHeight="1" x14ac:dyDescent="0.2">
      <c r="A80" s="219"/>
      <c r="B80" s="219"/>
      <c r="C80" s="419"/>
      <c r="D80" s="420"/>
      <c r="E80" s="420"/>
      <c r="F80" s="420"/>
      <c r="G80" s="420"/>
      <c r="H80" s="420"/>
      <c r="I80" s="420"/>
      <c r="J80" s="420"/>
      <c r="K80" s="420"/>
      <c r="L80" s="420"/>
      <c r="M80" s="421"/>
      <c r="N80" s="221"/>
      <c r="O80" s="456"/>
      <c r="P80" s="21"/>
      <c r="Q80" s="21"/>
      <c r="R80" s="137"/>
      <c r="S80" s="137"/>
      <c r="T80" s="137"/>
      <c r="U80" s="169"/>
      <c r="V80" s="169"/>
      <c r="W80" s="169"/>
      <c r="X80" s="137"/>
      <c r="Y80" s="137"/>
      <c r="Z80" s="137"/>
      <c r="AA80" s="137"/>
      <c r="AB80" s="137"/>
      <c r="AC80" s="137"/>
      <c r="AD80" s="137"/>
      <c r="AE80" s="137"/>
    </row>
    <row r="81" spans="1:31" s="222" customFormat="1" ht="15.75" customHeight="1" x14ac:dyDescent="0.2">
      <c r="A81" s="219"/>
      <c r="B81" s="219"/>
      <c r="C81" s="422"/>
      <c r="D81" s="423"/>
      <c r="E81" s="423"/>
      <c r="F81" s="423"/>
      <c r="G81" s="423"/>
      <c r="H81" s="423"/>
      <c r="I81" s="423"/>
      <c r="J81" s="423"/>
      <c r="K81" s="423"/>
      <c r="L81" s="423"/>
      <c r="M81" s="424"/>
      <c r="N81" s="221"/>
      <c r="O81" s="456"/>
      <c r="P81" s="21"/>
      <c r="Q81" s="21"/>
      <c r="R81" s="137"/>
      <c r="S81" s="137"/>
      <c r="T81" s="137"/>
      <c r="U81" s="137"/>
      <c r="V81" s="137"/>
      <c r="W81" s="137"/>
      <c r="X81" s="137"/>
      <c r="Y81" s="137"/>
      <c r="Z81" s="137"/>
      <c r="AA81" s="137"/>
      <c r="AB81" s="137"/>
      <c r="AC81" s="137"/>
      <c r="AD81" s="137"/>
      <c r="AE81" s="137"/>
    </row>
    <row r="82" spans="1:31" s="222" customFormat="1" ht="15.75" customHeight="1" thickBot="1" x14ac:dyDescent="0.25">
      <c r="A82" s="219"/>
      <c r="B82" s="219"/>
      <c r="C82" s="422"/>
      <c r="D82" s="423"/>
      <c r="E82" s="423"/>
      <c r="F82" s="423"/>
      <c r="G82" s="423"/>
      <c r="H82" s="423"/>
      <c r="I82" s="423"/>
      <c r="J82" s="423"/>
      <c r="K82" s="423"/>
      <c r="L82" s="423"/>
      <c r="M82" s="424"/>
      <c r="N82" s="221"/>
      <c r="O82" s="457"/>
      <c r="P82" s="21"/>
      <c r="Q82" s="21"/>
      <c r="R82" s="137"/>
      <c r="S82" s="137"/>
      <c r="T82" s="137"/>
      <c r="U82" s="137"/>
      <c r="V82" s="137"/>
      <c r="W82" s="137"/>
      <c r="X82" s="137"/>
      <c r="Y82" s="137"/>
      <c r="Z82" s="137"/>
      <c r="AA82" s="137"/>
      <c r="AB82" s="137"/>
      <c r="AC82" s="137"/>
      <c r="AD82" s="137"/>
      <c r="AE82" s="137"/>
    </row>
    <row r="83" spans="1:31" s="222" customFormat="1" ht="15.75" customHeight="1" x14ac:dyDescent="0.2">
      <c r="A83" s="219"/>
      <c r="B83" s="219"/>
      <c r="C83" s="422"/>
      <c r="D83" s="423"/>
      <c r="E83" s="423"/>
      <c r="F83" s="423"/>
      <c r="G83" s="423"/>
      <c r="H83" s="423"/>
      <c r="I83" s="423"/>
      <c r="J83" s="423"/>
      <c r="K83" s="423"/>
      <c r="L83" s="423"/>
      <c r="M83" s="424"/>
      <c r="N83" s="221"/>
      <c r="O83" s="255"/>
      <c r="P83" s="21"/>
      <c r="Q83" s="21"/>
      <c r="R83" s="137"/>
      <c r="S83" s="137"/>
      <c r="T83" s="137"/>
      <c r="U83" s="137"/>
      <c r="V83" s="137"/>
      <c r="W83" s="137"/>
      <c r="X83" s="137"/>
      <c r="Y83" s="137"/>
      <c r="Z83" s="137"/>
      <c r="AA83" s="137"/>
      <c r="AB83" s="137"/>
      <c r="AC83" s="137"/>
      <c r="AD83" s="137"/>
      <c r="AE83" s="137"/>
    </row>
    <row r="84" spans="1:31" s="222" customFormat="1" ht="15.75" customHeight="1" thickBot="1" x14ac:dyDescent="0.25">
      <c r="A84" s="219"/>
      <c r="B84" s="219"/>
      <c r="C84" s="422"/>
      <c r="D84" s="423"/>
      <c r="E84" s="423"/>
      <c r="F84" s="423"/>
      <c r="G84" s="423"/>
      <c r="H84" s="423"/>
      <c r="I84" s="423"/>
      <c r="J84" s="423"/>
      <c r="K84" s="423"/>
      <c r="L84" s="423"/>
      <c r="M84" s="424"/>
      <c r="N84" s="221"/>
      <c r="O84" s="135" t="s">
        <v>98</v>
      </c>
      <c r="P84" s="21"/>
      <c r="Q84" s="21"/>
      <c r="R84" s="137"/>
      <c r="S84" s="137"/>
      <c r="T84" s="137"/>
      <c r="U84" s="137"/>
      <c r="V84" s="137"/>
      <c r="W84" s="137"/>
      <c r="X84" s="137"/>
      <c r="Y84" s="137"/>
      <c r="Z84" s="137"/>
      <c r="AA84" s="137"/>
      <c r="AB84" s="137"/>
      <c r="AC84" s="137"/>
      <c r="AD84" s="137"/>
      <c r="AE84" s="137"/>
    </row>
    <row r="85" spans="1:31" s="222" customFormat="1" ht="15.75" customHeight="1" x14ac:dyDescent="0.2">
      <c r="A85" s="219"/>
      <c r="B85" s="219"/>
      <c r="C85" s="422"/>
      <c r="D85" s="423"/>
      <c r="E85" s="423"/>
      <c r="F85" s="423"/>
      <c r="G85" s="423"/>
      <c r="H85" s="423"/>
      <c r="I85" s="423"/>
      <c r="J85" s="423"/>
      <c r="K85" s="423"/>
      <c r="L85" s="423"/>
      <c r="M85" s="424"/>
      <c r="N85" s="221"/>
      <c r="O85" s="401" t="str">
        <f>""&amp;W67&amp;""&amp;W99&amp;""</f>
        <v/>
      </c>
      <c r="P85" s="21"/>
      <c r="Q85" s="21"/>
      <c r="R85" s="137"/>
      <c r="S85" s="137"/>
      <c r="T85" s="137"/>
      <c r="U85" s="137"/>
      <c r="V85" s="137"/>
      <c r="W85" s="137"/>
      <c r="X85" s="137"/>
      <c r="Y85" s="137"/>
      <c r="Z85" s="137"/>
      <c r="AA85" s="137"/>
      <c r="AB85" s="137"/>
      <c r="AC85" s="137"/>
      <c r="AD85" s="137"/>
      <c r="AE85" s="137"/>
    </row>
    <row r="86" spans="1:31" s="222" customFormat="1" ht="15.75" customHeight="1" x14ac:dyDescent="0.2">
      <c r="A86" s="219"/>
      <c r="B86" s="219"/>
      <c r="C86" s="422"/>
      <c r="D86" s="423"/>
      <c r="E86" s="423"/>
      <c r="F86" s="423"/>
      <c r="G86" s="423"/>
      <c r="H86" s="423"/>
      <c r="I86" s="423"/>
      <c r="J86" s="423"/>
      <c r="K86" s="423"/>
      <c r="L86" s="423"/>
      <c r="M86" s="424"/>
      <c r="N86" s="221"/>
      <c r="O86" s="402"/>
      <c r="P86" s="21"/>
      <c r="Q86" s="21"/>
      <c r="R86" s="137"/>
      <c r="S86" s="137"/>
      <c r="T86" s="137"/>
      <c r="U86" s="137"/>
      <c r="V86" s="137"/>
      <c r="W86" s="137"/>
      <c r="X86" s="137"/>
      <c r="Y86" s="137"/>
      <c r="Z86" s="137"/>
      <c r="AA86" s="137"/>
      <c r="AB86" s="137"/>
      <c r="AC86" s="137"/>
      <c r="AD86" s="137"/>
      <c r="AE86" s="137"/>
    </row>
    <row r="87" spans="1:31" s="222" customFormat="1" ht="15.75" customHeight="1" x14ac:dyDescent="0.2">
      <c r="A87" s="219"/>
      <c r="B87" s="219"/>
      <c r="C87" s="422"/>
      <c r="D87" s="423"/>
      <c r="E87" s="423"/>
      <c r="F87" s="423"/>
      <c r="G87" s="423"/>
      <c r="H87" s="423"/>
      <c r="I87" s="423"/>
      <c r="J87" s="423"/>
      <c r="K87" s="423"/>
      <c r="L87" s="423"/>
      <c r="M87" s="424"/>
      <c r="N87" s="221"/>
      <c r="O87" s="402"/>
      <c r="P87" s="21"/>
      <c r="Q87" s="21"/>
      <c r="R87" s="137"/>
      <c r="S87" s="137"/>
      <c r="T87" s="137"/>
      <c r="U87" s="137"/>
      <c r="V87" s="137"/>
      <c r="W87" s="137"/>
      <c r="X87" s="137"/>
      <c r="Y87" s="137"/>
      <c r="Z87" s="137"/>
      <c r="AA87" s="137"/>
      <c r="AB87" s="137"/>
      <c r="AC87" s="137"/>
      <c r="AD87" s="137"/>
      <c r="AE87" s="137"/>
    </row>
    <row r="88" spans="1:31" s="222" customFormat="1" ht="15.75" customHeight="1" x14ac:dyDescent="0.2">
      <c r="A88" s="219"/>
      <c r="B88" s="219"/>
      <c r="C88" s="422"/>
      <c r="D88" s="423"/>
      <c r="E88" s="423"/>
      <c r="F88" s="423"/>
      <c r="G88" s="423"/>
      <c r="H88" s="423"/>
      <c r="I88" s="423"/>
      <c r="J88" s="423"/>
      <c r="K88" s="423"/>
      <c r="L88" s="423"/>
      <c r="M88" s="424"/>
      <c r="N88" s="221"/>
      <c r="O88" s="402"/>
      <c r="P88" s="21"/>
      <c r="Q88" s="21"/>
      <c r="R88" s="137"/>
      <c r="S88" s="137"/>
      <c r="T88" s="137"/>
      <c r="U88" s="137"/>
      <c r="V88" s="137"/>
      <c r="W88" s="137"/>
      <c r="X88" s="137"/>
      <c r="Y88" s="137"/>
      <c r="Z88" s="137"/>
      <c r="AA88" s="137"/>
      <c r="AB88" s="137"/>
      <c r="AC88" s="137"/>
      <c r="AD88" s="137"/>
      <c r="AE88" s="137"/>
    </row>
    <row r="89" spans="1:31" s="222" customFormat="1" ht="15.75" customHeight="1" x14ac:dyDescent="0.2">
      <c r="A89" s="219"/>
      <c r="B89" s="219"/>
      <c r="C89" s="422"/>
      <c r="D89" s="423"/>
      <c r="E89" s="423"/>
      <c r="F89" s="423"/>
      <c r="G89" s="423"/>
      <c r="H89" s="423"/>
      <c r="I89" s="423"/>
      <c r="J89" s="423"/>
      <c r="K89" s="423"/>
      <c r="L89" s="423"/>
      <c r="M89" s="424"/>
      <c r="N89" s="221"/>
      <c r="O89" s="402"/>
      <c r="P89" s="21"/>
      <c r="Q89" s="21"/>
      <c r="R89" s="137"/>
      <c r="S89" s="137"/>
      <c r="T89" s="137"/>
      <c r="U89" s="137"/>
      <c r="V89" s="137"/>
      <c r="W89" s="137"/>
      <c r="X89" s="137"/>
      <c r="Y89" s="137"/>
      <c r="Z89" s="137"/>
      <c r="AA89" s="137"/>
      <c r="AB89" s="137"/>
      <c r="AC89" s="137"/>
      <c r="AD89" s="137"/>
      <c r="AE89" s="137"/>
    </row>
    <row r="90" spans="1:31" s="222" customFormat="1" ht="15.75" customHeight="1" thickBot="1" x14ac:dyDescent="0.25">
      <c r="A90" s="219"/>
      <c r="B90" s="219"/>
      <c r="C90" s="422"/>
      <c r="D90" s="423"/>
      <c r="E90" s="423"/>
      <c r="F90" s="423"/>
      <c r="G90" s="423"/>
      <c r="H90" s="423"/>
      <c r="I90" s="423"/>
      <c r="J90" s="423"/>
      <c r="K90" s="423"/>
      <c r="L90" s="423"/>
      <c r="M90" s="424"/>
      <c r="N90" s="221"/>
      <c r="O90" s="403"/>
      <c r="P90" s="21"/>
      <c r="Q90" s="21"/>
      <c r="R90" s="137"/>
      <c r="S90" s="137"/>
      <c r="T90" s="137"/>
      <c r="U90" s="137"/>
      <c r="V90" s="137"/>
      <c r="W90" s="137"/>
      <c r="X90" s="137"/>
      <c r="Y90" s="137"/>
      <c r="Z90" s="137"/>
      <c r="AA90" s="137"/>
      <c r="AB90" s="137"/>
      <c r="AC90" s="137"/>
      <c r="AD90" s="137"/>
      <c r="AE90" s="137"/>
    </row>
    <row r="91" spans="1:31" s="222" customFormat="1" ht="15.75" customHeight="1" x14ac:dyDescent="0.2">
      <c r="A91" s="219"/>
      <c r="B91" s="219"/>
      <c r="C91" s="422"/>
      <c r="D91" s="423"/>
      <c r="E91" s="423"/>
      <c r="F91" s="423"/>
      <c r="G91" s="423"/>
      <c r="H91" s="423"/>
      <c r="I91" s="423"/>
      <c r="J91" s="423"/>
      <c r="K91" s="423"/>
      <c r="L91" s="423"/>
      <c r="M91" s="424"/>
      <c r="N91" s="221"/>
      <c r="O91" s="255"/>
      <c r="P91" s="21"/>
      <c r="Q91" s="21"/>
      <c r="R91" s="137"/>
      <c r="S91" s="137"/>
      <c r="T91" s="137"/>
      <c r="U91" s="137"/>
      <c r="V91" s="137"/>
      <c r="W91" s="137"/>
      <c r="X91" s="137"/>
      <c r="Y91" s="137"/>
      <c r="Z91" s="137"/>
      <c r="AA91" s="137"/>
      <c r="AB91" s="137"/>
      <c r="AC91" s="137"/>
      <c r="AD91" s="137"/>
      <c r="AE91" s="137"/>
    </row>
    <row r="92" spans="1:31" s="222" customFormat="1" ht="15.75" customHeight="1" x14ac:dyDescent="0.2">
      <c r="A92" s="219"/>
      <c r="B92" s="219"/>
      <c r="C92" s="422"/>
      <c r="D92" s="423"/>
      <c r="E92" s="423"/>
      <c r="F92" s="423"/>
      <c r="G92" s="423"/>
      <c r="H92" s="423"/>
      <c r="I92" s="423"/>
      <c r="J92" s="423"/>
      <c r="K92" s="423"/>
      <c r="L92" s="423"/>
      <c r="M92" s="424"/>
      <c r="N92" s="221"/>
      <c r="O92" s="255"/>
      <c r="P92" s="21"/>
      <c r="Q92" s="21"/>
      <c r="R92" s="137"/>
      <c r="S92" s="137"/>
      <c r="T92" s="137"/>
      <c r="U92" s="137"/>
      <c r="V92" s="137"/>
      <c r="W92" s="137"/>
      <c r="X92" s="137"/>
      <c r="Y92" s="137"/>
      <c r="Z92" s="137"/>
      <c r="AA92" s="137"/>
      <c r="AB92" s="137"/>
      <c r="AC92" s="137"/>
      <c r="AD92" s="137"/>
      <c r="AE92" s="137"/>
    </row>
    <row r="93" spans="1:31" s="222" customFormat="1" ht="15.75" customHeight="1" x14ac:dyDescent="0.2">
      <c r="A93" s="219"/>
      <c r="B93" s="219"/>
      <c r="C93" s="422"/>
      <c r="D93" s="423"/>
      <c r="E93" s="423"/>
      <c r="F93" s="423"/>
      <c r="G93" s="423"/>
      <c r="H93" s="423"/>
      <c r="I93" s="423"/>
      <c r="J93" s="423"/>
      <c r="K93" s="423"/>
      <c r="L93" s="423"/>
      <c r="M93" s="424"/>
      <c r="N93" s="221"/>
      <c r="O93" s="255"/>
      <c r="P93" s="21"/>
      <c r="Q93" s="21"/>
      <c r="R93" s="137"/>
      <c r="S93" s="137"/>
      <c r="T93" s="137"/>
      <c r="U93" s="137"/>
      <c r="V93" s="137"/>
      <c r="W93" s="137"/>
      <c r="X93" s="137"/>
      <c r="Y93" s="137"/>
      <c r="Z93" s="137"/>
      <c r="AA93" s="137"/>
      <c r="AB93" s="137"/>
      <c r="AC93" s="137"/>
      <c r="AD93" s="137"/>
      <c r="AE93" s="137"/>
    </row>
    <row r="94" spans="1:31" s="222" customFormat="1" ht="15.75" customHeight="1" x14ac:dyDescent="0.2">
      <c r="A94" s="219"/>
      <c r="B94" s="219"/>
      <c r="C94" s="422"/>
      <c r="D94" s="423"/>
      <c r="E94" s="423"/>
      <c r="F94" s="423"/>
      <c r="G94" s="423"/>
      <c r="H94" s="423"/>
      <c r="I94" s="423"/>
      <c r="J94" s="423"/>
      <c r="K94" s="423"/>
      <c r="L94" s="423"/>
      <c r="M94" s="424"/>
      <c r="N94" s="221"/>
      <c r="O94" s="255"/>
      <c r="P94" s="21"/>
      <c r="Q94" s="21"/>
      <c r="R94" s="137"/>
      <c r="S94" s="137"/>
      <c r="T94" s="137"/>
      <c r="U94" s="137"/>
      <c r="V94" s="137"/>
      <c r="W94" s="137"/>
      <c r="X94" s="137"/>
      <c r="Y94" s="137"/>
      <c r="Z94" s="137"/>
      <c r="AA94" s="137"/>
      <c r="AB94" s="137"/>
      <c r="AC94" s="137"/>
      <c r="AD94" s="137"/>
      <c r="AE94" s="137"/>
    </row>
    <row r="95" spans="1:31" s="222" customFormat="1" ht="15.75" customHeight="1" thickBot="1" x14ac:dyDescent="0.25">
      <c r="A95" s="219"/>
      <c r="B95" s="219"/>
      <c r="C95" s="425"/>
      <c r="D95" s="426"/>
      <c r="E95" s="426"/>
      <c r="F95" s="426"/>
      <c r="G95" s="426"/>
      <c r="H95" s="426"/>
      <c r="I95" s="426"/>
      <c r="J95" s="426"/>
      <c r="K95" s="426"/>
      <c r="L95" s="426"/>
      <c r="M95" s="427"/>
      <c r="N95" s="221"/>
      <c r="O95" s="255"/>
      <c r="P95" s="21"/>
      <c r="Q95" s="21"/>
      <c r="R95" s="137"/>
      <c r="S95" s="137"/>
      <c r="T95" s="137"/>
      <c r="U95" s="137"/>
      <c r="V95" s="137"/>
      <c r="W95" s="137"/>
      <c r="X95" s="137"/>
      <c r="Y95" s="137"/>
      <c r="Z95" s="137"/>
      <c r="AA95" s="137"/>
      <c r="AB95" s="137"/>
      <c r="AC95" s="137"/>
      <c r="AD95" s="137"/>
      <c r="AE95" s="137"/>
    </row>
    <row r="96" spans="1:31" ht="15.75" customHeight="1" x14ac:dyDescent="0.4">
      <c r="A96" s="1"/>
      <c r="B96" s="3"/>
      <c r="C96" s="8"/>
      <c r="D96" s="3"/>
      <c r="E96" s="1"/>
      <c r="F96" s="1"/>
      <c r="G96" s="1"/>
      <c r="H96" s="1"/>
      <c r="I96" s="1"/>
      <c r="J96" s="1"/>
      <c r="K96" s="1"/>
      <c r="L96" s="1"/>
      <c r="M96" s="1"/>
      <c r="N96" s="130"/>
      <c r="O96" s="255"/>
      <c r="P96" s="302"/>
      <c r="Q96" s="214"/>
      <c r="R96" s="187"/>
      <c r="S96" s="187"/>
      <c r="T96" s="187"/>
      <c r="U96" s="187"/>
      <c r="V96" s="187"/>
      <c r="W96" s="187"/>
      <c r="X96" s="187"/>
      <c r="Y96" s="187"/>
      <c r="Z96" s="187"/>
      <c r="AA96" s="187"/>
    </row>
    <row r="97" spans="1:27" ht="15.75" customHeight="1" x14ac:dyDescent="0.4">
      <c r="A97" s="1"/>
      <c r="B97" s="4" t="s">
        <v>250</v>
      </c>
      <c r="C97" s="1"/>
      <c r="D97" s="1"/>
      <c r="E97" s="1"/>
      <c r="F97" s="1"/>
      <c r="G97" s="1"/>
      <c r="H97" s="1"/>
      <c r="I97" s="1"/>
      <c r="J97" s="1"/>
      <c r="K97" s="1"/>
      <c r="L97" s="1"/>
      <c r="M97" s="1"/>
      <c r="N97" s="130"/>
      <c r="O97" s="255"/>
      <c r="P97" s="302"/>
      <c r="Q97" s="214"/>
      <c r="R97" s="187"/>
      <c r="S97" s="187"/>
      <c r="T97" s="187"/>
      <c r="U97" s="187"/>
      <c r="V97" s="187"/>
      <c r="W97" s="187"/>
      <c r="X97" s="187"/>
      <c r="Y97" s="187"/>
      <c r="Z97" s="187"/>
      <c r="AA97" s="187"/>
    </row>
    <row r="98" spans="1:27" ht="8.1" customHeight="1" thickBot="1" x14ac:dyDescent="0.45">
      <c r="A98" s="1"/>
      <c r="B98" s="1"/>
      <c r="C98" s="1"/>
      <c r="D98" s="1"/>
      <c r="E98" s="1"/>
      <c r="F98" s="1"/>
      <c r="G98" s="1"/>
      <c r="H98" s="1"/>
      <c r="I98" s="1"/>
      <c r="J98" s="1"/>
      <c r="K98" s="1"/>
      <c r="L98" s="1"/>
      <c r="M98" s="1"/>
      <c r="N98" s="130"/>
      <c r="O98" s="255"/>
      <c r="P98" s="302"/>
      <c r="Q98" s="214"/>
      <c r="R98" s="187"/>
      <c r="S98" s="187"/>
      <c r="T98" s="187"/>
      <c r="U98" s="187"/>
      <c r="V98" s="187"/>
      <c r="W98" s="187"/>
      <c r="X98" s="187"/>
      <c r="Y98" s="187"/>
      <c r="Z98" s="187"/>
      <c r="AA98" s="187"/>
    </row>
    <row r="99" spans="1:27" ht="15.75" customHeight="1" thickBot="1" x14ac:dyDescent="0.45">
      <c r="A99" s="1"/>
      <c r="B99" s="1"/>
      <c r="C99" s="176"/>
      <c r="D99" s="3" t="s">
        <v>251</v>
      </c>
      <c r="E99" s="1"/>
      <c r="F99" s="1"/>
      <c r="G99" s="1"/>
      <c r="H99" s="1"/>
      <c r="I99" s="1"/>
      <c r="J99" s="1"/>
      <c r="K99" s="1"/>
      <c r="L99" s="1"/>
      <c r="M99" s="1"/>
      <c r="N99" s="130"/>
      <c r="O99" s="255"/>
      <c r="P99" s="300">
        <f>IF(C99="☑",100,IF(C99="☒", 0, 0))</f>
        <v>0</v>
      </c>
      <c r="Q99" s="214"/>
      <c r="R99" s="187"/>
      <c r="S99" s="187" t="s">
        <v>96</v>
      </c>
      <c r="T99" s="187" t="s">
        <v>83</v>
      </c>
      <c r="U99" s="187" t="s">
        <v>86</v>
      </c>
      <c r="V99" s="187"/>
      <c r="W99" s="187" t="str">
        <f>IF(OR((C99="☒")),"พัฒนากระบวนการออกแบบบริการที่ตอบสนองความต้องการของผู้รับบริการเฉพาะกลุ่มและเฉพาะบุคคล","")</f>
        <v/>
      </c>
      <c r="X99" s="187"/>
      <c r="Y99" s="187"/>
      <c r="Z99" s="187"/>
      <c r="AA99" s="187"/>
    </row>
    <row r="100" spans="1:27" ht="15.75" customHeight="1" x14ac:dyDescent="0.4">
      <c r="A100" s="1"/>
      <c r="B100" s="1"/>
      <c r="C100" s="1"/>
      <c r="D100" s="178" t="s">
        <v>252</v>
      </c>
      <c r="E100" s="1"/>
      <c r="F100" s="1"/>
      <c r="G100" s="1"/>
      <c r="H100" s="1"/>
      <c r="I100" s="1"/>
      <c r="J100" s="1"/>
      <c r="K100" s="1"/>
      <c r="L100" s="1"/>
      <c r="M100" s="1"/>
      <c r="N100" s="130"/>
      <c r="O100" s="255"/>
      <c r="P100" s="302"/>
      <c r="Q100" s="214"/>
      <c r="R100" s="187"/>
      <c r="S100" s="187"/>
      <c r="T100" s="187"/>
      <c r="U100" s="187"/>
      <c r="V100" s="187"/>
      <c r="W100" s="187"/>
      <c r="X100" s="187"/>
      <c r="Y100" s="187"/>
      <c r="Z100" s="187"/>
      <c r="AA100" s="187"/>
    </row>
    <row r="101" spans="1:27" ht="15.75" customHeight="1" x14ac:dyDescent="0.4">
      <c r="A101" s="1"/>
      <c r="B101" s="1"/>
      <c r="C101" s="1"/>
      <c r="D101" s="3"/>
      <c r="E101" s="1"/>
      <c r="F101" s="1"/>
      <c r="G101" s="1"/>
      <c r="H101" s="1"/>
      <c r="I101" s="1"/>
      <c r="J101" s="1"/>
      <c r="K101" s="1"/>
      <c r="L101" s="1"/>
      <c r="M101" s="1"/>
      <c r="N101" s="130"/>
      <c r="O101" s="255"/>
      <c r="P101" s="300"/>
      <c r="Q101" s="214"/>
      <c r="R101" s="187"/>
      <c r="S101" s="187"/>
      <c r="T101" s="187"/>
      <c r="U101" s="187"/>
      <c r="V101" s="187"/>
      <c r="W101" s="187"/>
      <c r="X101" s="187"/>
      <c r="Y101" s="187"/>
      <c r="Z101" s="187"/>
      <c r="AA101" s="187"/>
    </row>
    <row r="102" spans="1:27" ht="15.75" customHeight="1" thickBot="1" x14ac:dyDescent="0.45">
      <c r="A102" s="1"/>
      <c r="B102" s="1"/>
      <c r="C102" s="4" t="s">
        <v>99</v>
      </c>
      <c r="D102" s="1"/>
      <c r="E102" s="1"/>
      <c r="F102" s="1"/>
      <c r="G102" s="1"/>
      <c r="H102" s="1"/>
      <c r="I102" s="1"/>
      <c r="J102" s="1"/>
      <c r="K102" s="1"/>
      <c r="L102" s="1"/>
      <c r="M102" s="1"/>
      <c r="N102" s="130"/>
      <c r="O102" s="130"/>
      <c r="P102" s="302"/>
      <c r="Q102" s="214"/>
      <c r="R102" s="187"/>
      <c r="S102" s="187"/>
      <c r="T102" s="187"/>
      <c r="U102" s="187" t="s">
        <v>85</v>
      </c>
      <c r="V102" s="187" t="s">
        <v>90</v>
      </c>
      <c r="W102" s="187" t="s">
        <v>96</v>
      </c>
      <c r="X102" s="187"/>
      <c r="Y102" s="187"/>
      <c r="Z102" s="187"/>
      <c r="AA102" s="187"/>
    </row>
    <row r="103" spans="1:27" ht="15.75" customHeight="1" x14ac:dyDescent="0.4">
      <c r="A103" s="1"/>
      <c r="B103" s="1"/>
      <c r="C103" s="433"/>
      <c r="D103" s="434"/>
      <c r="E103" s="434"/>
      <c r="F103" s="434"/>
      <c r="G103" s="434"/>
      <c r="H103" s="434"/>
      <c r="I103" s="434"/>
      <c r="J103" s="434"/>
      <c r="K103" s="434"/>
      <c r="L103" s="434"/>
      <c r="M103" s="435"/>
      <c r="N103" s="130"/>
      <c r="O103" s="130"/>
      <c r="P103" s="302"/>
      <c r="Q103" s="214"/>
      <c r="R103" s="187"/>
      <c r="S103" s="187"/>
      <c r="T103" s="187"/>
      <c r="U103" s="211">
        <f>SUM(P67,P70)</f>
        <v>0</v>
      </c>
      <c r="V103" s="211">
        <f>SUM(P73,P75)</f>
        <v>0</v>
      </c>
      <c r="W103" s="211">
        <f>SUM(P99)</f>
        <v>0</v>
      </c>
      <c r="X103" s="187"/>
      <c r="Y103" s="187"/>
      <c r="Z103" s="187"/>
      <c r="AA103" s="187"/>
    </row>
    <row r="104" spans="1:27" ht="15.75" customHeight="1" x14ac:dyDescent="0.4">
      <c r="A104" s="1"/>
      <c r="B104" s="1"/>
      <c r="C104" s="436"/>
      <c r="D104" s="437"/>
      <c r="E104" s="437"/>
      <c r="F104" s="437"/>
      <c r="G104" s="437"/>
      <c r="H104" s="437"/>
      <c r="I104" s="437"/>
      <c r="J104" s="437"/>
      <c r="K104" s="437"/>
      <c r="L104" s="437"/>
      <c r="M104" s="438"/>
      <c r="N104" s="130"/>
      <c r="O104" s="130"/>
      <c r="P104" s="302"/>
      <c r="Q104" s="214"/>
      <c r="R104" s="187"/>
      <c r="S104" s="187"/>
      <c r="T104" s="187"/>
      <c r="U104" s="187" t="str">
        <f>IF(U103&lt;300, "พัฒนากระบวนการที่มีความเป็นระบบ", "")</f>
        <v>พัฒนากระบวนการที่มีความเป็นระบบ</v>
      </c>
      <c r="V104" s="187" t="str">
        <f>IF(V103&lt;100, "พัฒนาในเชิงรุกและยืดหยุ่น ยกระดับการพัฒนาด้วยเทคโนโลยี นวัตกรรม และความร่วมมือทุกภาคส่วน", "")</f>
        <v>พัฒนาในเชิงรุกและยืดหยุ่น ยกระดับการพัฒนาด้วยเทคโนโลยี นวัตกรรม และความร่วมมือทุกภาคส่วน</v>
      </c>
      <c r="W104" s="187" t="str">
        <f>IF(W103&lt;100, "พัฒนาในแนวทางต้นน้ำจรดปลายน้ำเพื่อสร้างผลกระทบสูง", "")</f>
        <v>พัฒนาในแนวทางต้นน้ำจรดปลายน้ำเพื่อสร้างผลกระทบสูง</v>
      </c>
      <c r="X104" s="187"/>
      <c r="Y104" s="187"/>
      <c r="Z104" s="187"/>
      <c r="AA104" s="187"/>
    </row>
    <row r="105" spans="1:27" ht="15.75" customHeight="1" x14ac:dyDescent="0.4">
      <c r="A105" s="1"/>
      <c r="B105" s="1"/>
      <c r="C105" s="436"/>
      <c r="D105" s="437"/>
      <c r="E105" s="437"/>
      <c r="F105" s="437"/>
      <c r="G105" s="437"/>
      <c r="H105" s="437"/>
      <c r="I105" s="437"/>
      <c r="J105" s="437"/>
      <c r="K105" s="437"/>
      <c r="L105" s="437"/>
      <c r="M105" s="438"/>
      <c r="N105" s="130"/>
      <c r="O105" s="130"/>
      <c r="P105" s="302"/>
      <c r="Q105" s="214"/>
      <c r="R105" s="187"/>
      <c r="S105" s="187"/>
      <c r="T105" s="187"/>
      <c r="U105" s="187"/>
      <c r="V105" s="187"/>
      <c r="W105" s="187"/>
      <c r="X105" s="187"/>
      <c r="Y105" s="187"/>
      <c r="Z105" s="187"/>
      <c r="AA105" s="187"/>
    </row>
    <row r="106" spans="1:27" ht="15.75" customHeight="1" x14ac:dyDescent="0.4">
      <c r="A106" s="1"/>
      <c r="B106" s="1"/>
      <c r="C106" s="436"/>
      <c r="D106" s="437"/>
      <c r="E106" s="437"/>
      <c r="F106" s="437"/>
      <c r="G106" s="437"/>
      <c r="H106" s="437"/>
      <c r="I106" s="437"/>
      <c r="J106" s="437"/>
      <c r="K106" s="437"/>
      <c r="L106" s="437"/>
      <c r="M106" s="438"/>
      <c r="N106" s="130"/>
      <c r="O106" s="254"/>
      <c r="P106" s="300"/>
      <c r="Q106" s="214"/>
      <c r="R106" s="187"/>
      <c r="S106" s="187"/>
      <c r="T106" s="187"/>
      <c r="U106" s="187"/>
      <c r="V106" s="187"/>
      <c r="W106" s="187"/>
      <c r="X106" s="187"/>
      <c r="Y106" s="187"/>
      <c r="Z106" s="187"/>
      <c r="AA106" s="187"/>
    </row>
    <row r="107" spans="1:27" ht="15.75" customHeight="1" x14ac:dyDescent="0.4">
      <c r="A107" s="1"/>
      <c r="B107" s="1"/>
      <c r="C107" s="436"/>
      <c r="D107" s="437"/>
      <c r="E107" s="437"/>
      <c r="F107" s="437"/>
      <c r="G107" s="437"/>
      <c r="H107" s="437"/>
      <c r="I107" s="437"/>
      <c r="J107" s="437"/>
      <c r="K107" s="437"/>
      <c r="L107" s="437"/>
      <c r="M107" s="438"/>
      <c r="N107" s="130"/>
      <c r="O107" s="254"/>
      <c r="P107" s="302"/>
      <c r="Q107" s="214"/>
      <c r="R107" s="187"/>
      <c r="S107" s="187"/>
      <c r="T107" s="187"/>
      <c r="U107" s="187"/>
      <c r="V107" s="187"/>
      <c r="W107" s="187"/>
      <c r="X107" s="187"/>
      <c r="Y107" s="187"/>
      <c r="Z107" s="187"/>
      <c r="AA107" s="187"/>
    </row>
    <row r="108" spans="1:27" ht="15.75" customHeight="1" x14ac:dyDescent="0.4">
      <c r="A108" s="1"/>
      <c r="B108" s="1"/>
      <c r="C108" s="436"/>
      <c r="D108" s="437"/>
      <c r="E108" s="437"/>
      <c r="F108" s="437"/>
      <c r="G108" s="437"/>
      <c r="H108" s="437"/>
      <c r="I108" s="437"/>
      <c r="J108" s="437"/>
      <c r="K108" s="437"/>
      <c r="L108" s="437"/>
      <c r="M108" s="438"/>
      <c r="N108" s="130"/>
      <c r="O108" s="254"/>
      <c r="P108" s="300"/>
      <c r="Q108" s="214"/>
      <c r="R108" s="187"/>
      <c r="S108" s="187"/>
      <c r="T108" s="187"/>
      <c r="U108" s="187"/>
      <c r="V108" s="187"/>
      <c r="W108" s="187"/>
      <c r="X108" s="187"/>
      <c r="Y108" s="187"/>
      <c r="Z108" s="187"/>
      <c r="AA108" s="187"/>
    </row>
    <row r="109" spans="1:27" ht="15.75" customHeight="1" x14ac:dyDescent="0.4">
      <c r="A109" s="1"/>
      <c r="B109" s="1"/>
      <c r="C109" s="436"/>
      <c r="D109" s="437"/>
      <c r="E109" s="437"/>
      <c r="F109" s="437"/>
      <c r="G109" s="437"/>
      <c r="H109" s="437"/>
      <c r="I109" s="437"/>
      <c r="J109" s="437"/>
      <c r="K109" s="437"/>
      <c r="L109" s="437"/>
      <c r="M109" s="438"/>
      <c r="N109" s="130"/>
      <c r="O109" s="254"/>
      <c r="P109" s="239"/>
      <c r="Q109" s="201"/>
      <c r="R109" s="187"/>
      <c r="S109" s="187"/>
      <c r="T109" s="187"/>
      <c r="U109" s="187"/>
      <c r="V109" s="187"/>
      <c r="W109" s="187"/>
      <c r="X109" s="187"/>
      <c r="Y109" s="187"/>
      <c r="Z109" s="187"/>
      <c r="AA109" s="187"/>
    </row>
    <row r="110" spans="1:27" ht="15.75" customHeight="1" x14ac:dyDescent="0.4">
      <c r="A110" s="1"/>
      <c r="B110" s="1"/>
      <c r="C110" s="436"/>
      <c r="D110" s="437"/>
      <c r="E110" s="437"/>
      <c r="F110" s="437"/>
      <c r="G110" s="437"/>
      <c r="H110" s="437"/>
      <c r="I110" s="437"/>
      <c r="J110" s="437"/>
      <c r="K110" s="437"/>
      <c r="L110" s="437"/>
      <c r="M110" s="438"/>
      <c r="N110" s="130"/>
      <c r="O110" s="254"/>
      <c r="P110" s="239"/>
      <c r="Q110" s="201"/>
      <c r="R110" s="187"/>
      <c r="S110" s="187"/>
      <c r="T110" s="187"/>
      <c r="U110" s="187"/>
      <c r="V110" s="187"/>
      <c r="W110" s="187"/>
      <c r="X110" s="187"/>
      <c r="Y110" s="187"/>
      <c r="Z110" s="187"/>
      <c r="AA110" s="187"/>
    </row>
    <row r="111" spans="1:27" ht="15.75" customHeight="1" x14ac:dyDescent="0.4">
      <c r="A111" s="1"/>
      <c r="B111" s="1"/>
      <c r="C111" s="436"/>
      <c r="D111" s="437"/>
      <c r="E111" s="437"/>
      <c r="F111" s="437"/>
      <c r="G111" s="437"/>
      <c r="H111" s="437"/>
      <c r="I111" s="437"/>
      <c r="J111" s="437"/>
      <c r="K111" s="437"/>
      <c r="L111" s="437"/>
      <c r="M111" s="438"/>
      <c r="N111" s="130"/>
      <c r="O111" s="254"/>
      <c r="P111" s="238"/>
      <c r="Q111" s="201"/>
      <c r="R111" s="187"/>
      <c r="S111" s="187"/>
      <c r="T111" s="187"/>
      <c r="U111" s="187"/>
      <c r="V111" s="187"/>
      <c r="W111" s="187"/>
      <c r="X111" s="187"/>
      <c r="Y111" s="187"/>
      <c r="Z111" s="187"/>
      <c r="AA111" s="187"/>
    </row>
    <row r="112" spans="1:27" ht="15.75" customHeight="1" x14ac:dyDescent="0.4">
      <c r="A112" s="1"/>
      <c r="B112" s="1"/>
      <c r="C112" s="436"/>
      <c r="D112" s="437"/>
      <c r="E112" s="437"/>
      <c r="F112" s="437"/>
      <c r="G112" s="437"/>
      <c r="H112" s="437"/>
      <c r="I112" s="437"/>
      <c r="J112" s="437"/>
      <c r="K112" s="437"/>
      <c r="L112" s="437"/>
      <c r="M112" s="438"/>
      <c r="N112" s="130"/>
      <c r="O112" s="130"/>
      <c r="P112" s="201"/>
      <c r="Q112" s="201"/>
      <c r="R112" s="187"/>
      <c r="S112" s="187"/>
      <c r="T112" s="187"/>
      <c r="U112" s="187"/>
      <c r="V112" s="187"/>
      <c r="W112" s="187"/>
      <c r="X112" s="187"/>
      <c r="Y112" s="187"/>
      <c r="Z112" s="187"/>
      <c r="AA112" s="187"/>
    </row>
    <row r="113" spans="1:29" ht="15.75" customHeight="1" x14ac:dyDescent="0.4">
      <c r="A113" s="1"/>
      <c r="B113" s="1"/>
      <c r="C113" s="436"/>
      <c r="D113" s="437"/>
      <c r="E113" s="437"/>
      <c r="F113" s="437"/>
      <c r="G113" s="437"/>
      <c r="H113" s="437"/>
      <c r="I113" s="437"/>
      <c r="J113" s="437"/>
      <c r="K113" s="437"/>
      <c r="L113" s="437"/>
      <c r="M113" s="438"/>
      <c r="N113" s="130"/>
      <c r="O113" s="130"/>
      <c r="P113" s="201"/>
      <c r="Q113" s="201"/>
      <c r="R113" s="187"/>
      <c r="S113" s="187"/>
      <c r="T113" s="187"/>
      <c r="U113" s="187"/>
      <c r="V113" s="187"/>
      <c r="W113" s="187"/>
      <c r="X113" s="187"/>
      <c r="Y113" s="187"/>
      <c r="Z113" s="187"/>
      <c r="AA113" s="187"/>
    </row>
    <row r="114" spans="1:29" ht="15.75" customHeight="1" x14ac:dyDescent="0.4">
      <c r="A114" s="1"/>
      <c r="B114" s="1"/>
      <c r="C114" s="436"/>
      <c r="D114" s="437"/>
      <c r="E114" s="437"/>
      <c r="F114" s="437"/>
      <c r="G114" s="437"/>
      <c r="H114" s="437"/>
      <c r="I114" s="437"/>
      <c r="J114" s="437"/>
      <c r="K114" s="437"/>
      <c r="L114" s="437"/>
      <c r="M114" s="438"/>
      <c r="N114" s="130"/>
      <c r="O114" s="130"/>
      <c r="P114" s="201"/>
      <c r="Q114" s="201"/>
      <c r="R114" s="187"/>
      <c r="S114" s="187"/>
      <c r="T114" s="187"/>
      <c r="U114" s="187"/>
      <c r="V114" s="187"/>
      <c r="W114" s="187"/>
      <c r="X114" s="187"/>
      <c r="Y114" s="187"/>
      <c r="Z114" s="187"/>
      <c r="AA114" s="187"/>
    </row>
    <row r="115" spans="1:29" ht="15.75" customHeight="1" x14ac:dyDescent="0.4">
      <c r="A115" s="1"/>
      <c r="B115" s="1"/>
      <c r="C115" s="436"/>
      <c r="D115" s="437"/>
      <c r="E115" s="437"/>
      <c r="F115" s="437"/>
      <c r="G115" s="437"/>
      <c r="H115" s="437"/>
      <c r="I115" s="437"/>
      <c r="J115" s="437"/>
      <c r="K115" s="437"/>
      <c r="L115" s="437"/>
      <c r="M115" s="438"/>
      <c r="N115" s="130"/>
      <c r="O115" s="130"/>
      <c r="P115" s="201"/>
      <c r="Q115" s="201"/>
      <c r="R115" s="187"/>
      <c r="S115" s="187"/>
      <c r="T115" s="187"/>
      <c r="U115" s="187"/>
      <c r="V115" s="187"/>
      <c r="W115" s="187"/>
      <c r="X115" s="187"/>
      <c r="Y115" s="187"/>
      <c r="Z115" s="187"/>
      <c r="AA115" s="187"/>
    </row>
    <row r="116" spans="1:29" ht="15.75" customHeight="1" x14ac:dyDescent="0.4">
      <c r="A116" s="1"/>
      <c r="B116" s="1"/>
      <c r="C116" s="436"/>
      <c r="D116" s="437"/>
      <c r="E116" s="437"/>
      <c r="F116" s="437"/>
      <c r="G116" s="437"/>
      <c r="H116" s="437"/>
      <c r="I116" s="437"/>
      <c r="J116" s="437"/>
      <c r="K116" s="437"/>
      <c r="L116" s="437"/>
      <c r="M116" s="438"/>
      <c r="N116" s="130"/>
      <c r="O116" s="130"/>
      <c r="P116" s="201"/>
      <c r="Q116" s="201"/>
      <c r="R116" s="187"/>
      <c r="S116" s="187"/>
      <c r="T116" s="187"/>
      <c r="U116" s="187"/>
      <c r="V116" s="187"/>
      <c r="W116" s="187"/>
      <c r="X116" s="187"/>
      <c r="Y116" s="187"/>
      <c r="Z116" s="187"/>
      <c r="AA116" s="187"/>
    </row>
    <row r="117" spans="1:29" ht="15.75" customHeight="1" x14ac:dyDescent="0.4">
      <c r="A117" s="1"/>
      <c r="B117" s="1"/>
      <c r="C117" s="436"/>
      <c r="D117" s="437"/>
      <c r="E117" s="437"/>
      <c r="F117" s="437"/>
      <c r="G117" s="437"/>
      <c r="H117" s="437"/>
      <c r="I117" s="437"/>
      <c r="J117" s="437"/>
      <c r="K117" s="437"/>
      <c r="L117" s="437"/>
      <c r="M117" s="438"/>
      <c r="N117" s="130"/>
      <c r="O117" s="130"/>
      <c r="P117" s="201"/>
      <c r="Q117" s="201"/>
      <c r="R117" s="187"/>
      <c r="S117" s="187"/>
      <c r="T117" s="187"/>
      <c r="U117" s="187"/>
      <c r="V117" s="187"/>
      <c r="W117" s="187"/>
      <c r="X117" s="187"/>
      <c r="Y117" s="187"/>
      <c r="Z117" s="187"/>
      <c r="AA117" s="187"/>
    </row>
    <row r="118" spans="1:29" ht="15.75" customHeight="1" thickBot="1" x14ac:dyDescent="0.45">
      <c r="A118" s="1"/>
      <c r="B118" s="1"/>
      <c r="C118" s="439"/>
      <c r="D118" s="440"/>
      <c r="E118" s="440"/>
      <c r="F118" s="440"/>
      <c r="G118" s="440"/>
      <c r="H118" s="440"/>
      <c r="I118" s="440"/>
      <c r="J118" s="440"/>
      <c r="K118" s="440"/>
      <c r="L118" s="440"/>
      <c r="M118" s="441"/>
      <c r="N118" s="130"/>
      <c r="O118" s="130"/>
      <c r="P118" s="201"/>
      <c r="Q118" s="201"/>
      <c r="R118" s="187"/>
      <c r="S118" s="187"/>
      <c r="T118" s="187"/>
      <c r="U118" s="187"/>
      <c r="V118" s="187"/>
      <c r="W118" s="187"/>
      <c r="X118" s="187"/>
      <c r="Y118" s="187"/>
      <c r="Z118" s="187"/>
      <c r="AA118" s="187"/>
    </row>
    <row r="119" spans="1:29" ht="15.75" customHeight="1" thickBot="1" x14ac:dyDescent="0.25">
      <c r="A119" s="1"/>
      <c r="B119" s="1"/>
      <c r="C119" s="1"/>
      <c r="D119" s="1"/>
      <c r="E119" s="1"/>
      <c r="F119" s="1"/>
      <c r="G119" s="1"/>
      <c r="H119" s="1"/>
      <c r="I119" s="1"/>
      <c r="J119" s="1"/>
      <c r="K119" s="1"/>
      <c r="L119" s="1"/>
      <c r="M119" s="1"/>
      <c r="N119" s="130"/>
      <c r="O119" s="130"/>
      <c r="P119" s="130"/>
      <c r="Q119" s="130"/>
    </row>
    <row r="120" spans="1:29" s="148" customFormat="1" ht="32.25" customHeight="1" thickBot="1" x14ac:dyDescent="0.25">
      <c r="A120" s="158" t="s">
        <v>253</v>
      </c>
      <c r="B120" s="158"/>
      <c r="C120" s="158"/>
      <c r="D120" s="158"/>
      <c r="E120" s="158"/>
      <c r="F120" s="158"/>
      <c r="G120" s="158"/>
      <c r="H120" s="158"/>
      <c r="I120" s="158"/>
      <c r="J120" s="158"/>
      <c r="K120" s="158"/>
      <c r="L120" s="158"/>
      <c r="M120" s="158"/>
      <c r="N120" s="144"/>
      <c r="O120" s="162" t="str">
        <f>A120</f>
        <v>3.3 การมุ่งเน้นประชาชน</v>
      </c>
      <c r="P120" s="267" t="str">
        <f>IF(SUM(P121:P184)=0,"",SUM(P121:P184))</f>
        <v/>
      </c>
      <c r="Q120" s="268"/>
      <c r="R120" s="147"/>
      <c r="S120" s="147"/>
      <c r="T120" s="147"/>
      <c r="U120" s="147"/>
      <c r="V120" s="147"/>
      <c r="W120" s="147"/>
      <c r="X120" s="147"/>
      <c r="Y120" s="147"/>
      <c r="Z120" s="147"/>
      <c r="AA120" s="147"/>
      <c r="AB120" s="147"/>
      <c r="AC120" s="147"/>
    </row>
    <row r="121" spans="1:29" ht="15.75" customHeight="1" x14ac:dyDescent="0.4">
      <c r="A121" s="1"/>
      <c r="B121" s="3" t="s">
        <v>254</v>
      </c>
      <c r="C121" s="1"/>
      <c r="D121" s="3"/>
      <c r="E121" s="1"/>
      <c r="F121" s="1"/>
      <c r="G121" s="1"/>
      <c r="H121" s="1"/>
      <c r="I121" s="1"/>
      <c r="J121" s="1"/>
      <c r="K121" s="1"/>
      <c r="L121" s="1"/>
      <c r="M121" s="1"/>
      <c r="N121" s="130"/>
      <c r="O121" s="130"/>
      <c r="P121" s="201"/>
      <c r="Q121" s="201"/>
      <c r="R121" s="187"/>
      <c r="S121" s="187"/>
      <c r="T121" s="187"/>
      <c r="U121" s="187"/>
      <c r="V121" s="187"/>
      <c r="W121" s="187"/>
      <c r="X121" s="187"/>
      <c r="Y121" s="187"/>
      <c r="Z121" s="187"/>
      <c r="AA121" s="187"/>
      <c r="AB121" s="187"/>
      <c r="AC121" s="187"/>
    </row>
    <row r="122" spans="1:29" ht="15.75" customHeight="1" x14ac:dyDescent="0.4">
      <c r="A122" s="1"/>
      <c r="B122" s="3" t="s">
        <v>255</v>
      </c>
      <c r="C122" s="1"/>
      <c r="D122" s="3"/>
      <c r="E122" s="1"/>
      <c r="F122" s="1"/>
      <c r="G122" s="1"/>
      <c r="H122" s="1"/>
      <c r="I122" s="1"/>
      <c r="J122" s="1"/>
      <c r="K122" s="1"/>
      <c r="L122" s="1"/>
      <c r="M122" s="1"/>
      <c r="N122" s="130"/>
      <c r="O122" s="130"/>
      <c r="P122" s="214"/>
      <c r="Q122" s="214"/>
      <c r="R122" s="187"/>
      <c r="S122" s="187"/>
      <c r="T122" s="187"/>
      <c r="U122" s="187"/>
      <c r="V122" s="187"/>
      <c r="W122" s="187"/>
      <c r="X122" s="187"/>
      <c r="Y122" s="187"/>
      <c r="Z122" s="187"/>
      <c r="AA122" s="187"/>
      <c r="AB122" s="187"/>
      <c r="AC122" s="187"/>
    </row>
    <row r="123" spans="1:29" ht="8.1" customHeight="1" thickBot="1" x14ac:dyDescent="0.45">
      <c r="A123" s="1"/>
      <c r="B123" s="1"/>
      <c r="C123" s="1"/>
      <c r="D123" s="1"/>
      <c r="E123" s="1"/>
      <c r="F123" s="1"/>
      <c r="G123" s="1"/>
      <c r="H123" s="1"/>
      <c r="I123" s="1"/>
      <c r="J123" s="1"/>
      <c r="K123" s="1"/>
      <c r="L123" s="1"/>
      <c r="M123" s="1"/>
      <c r="N123" s="130"/>
      <c r="O123" s="130"/>
      <c r="P123" s="214"/>
      <c r="Q123" s="214"/>
      <c r="R123" s="187"/>
      <c r="S123" s="187"/>
      <c r="T123" s="187"/>
      <c r="U123" s="187"/>
      <c r="V123" s="187"/>
      <c r="W123" s="187"/>
      <c r="X123" s="187"/>
      <c r="Y123" s="187"/>
      <c r="Z123" s="187"/>
      <c r="AA123" s="187"/>
      <c r="AB123" s="187"/>
      <c r="AC123" s="187"/>
    </row>
    <row r="124" spans="1:29" ht="15.75" customHeight="1" thickBot="1" x14ac:dyDescent="0.45">
      <c r="A124" s="1"/>
      <c r="B124" s="7"/>
      <c r="C124" s="176"/>
      <c r="D124" s="3" t="s">
        <v>256</v>
      </c>
      <c r="E124" s="1"/>
      <c r="F124" s="1"/>
      <c r="G124" s="1"/>
      <c r="H124" s="1"/>
      <c r="I124" s="1"/>
      <c r="J124" s="1"/>
      <c r="K124" s="1"/>
      <c r="L124" s="1"/>
      <c r="M124" s="1"/>
      <c r="N124" s="130"/>
      <c r="O124" s="130"/>
      <c r="P124" s="300">
        <f>IF(C124="☑",300/4,IF(C124="☒", 0, 0))</f>
        <v>0</v>
      </c>
      <c r="Q124" s="214"/>
      <c r="R124" s="187"/>
      <c r="S124" s="187" t="s">
        <v>85</v>
      </c>
      <c r="T124" s="187" t="s">
        <v>83</v>
      </c>
      <c r="U124" s="187" t="s">
        <v>86</v>
      </c>
      <c r="V124" s="187"/>
      <c r="W124" s="187" t="str">
        <f>IF(OR((C124="☒"),(C127="☒"),(C130="☒")),"พัฒนากระบวนการให้บริการที่ลดความเหลื่อมล้ำและสร้างความเท่าเทียมแก่ผู้รับบริการ","")</f>
        <v/>
      </c>
      <c r="X124" s="187"/>
      <c r="Y124" s="187"/>
      <c r="Z124" s="187"/>
      <c r="AA124" s="187"/>
      <c r="AB124" s="187"/>
      <c r="AC124" s="187"/>
    </row>
    <row r="125" spans="1:29" ht="15.75" customHeight="1" x14ac:dyDescent="0.4">
      <c r="A125" s="1"/>
      <c r="B125" s="1"/>
      <c r="C125" s="1"/>
      <c r="D125" s="3" t="s">
        <v>257</v>
      </c>
      <c r="E125" s="1"/>
      <c r="F125" s="1"/>
      <c r="G125" s="1"/>
      <c r="H125" s="1"/>
      <c r="I125" s="1"/>
      <c r="J125" s="1"/>
      <c r="K125" s="1"/>
      <c r="L125" s="1"/>
      <c r="M125" s="1"/>
      <c r="N125" s="130"/>
      <c r="O125" s="130"/>
      <c r="P125" s="300"/>
      <c r="Q125" s="214"/>
      <c r="R125" s="187"/>
      <c r="S125" s="187"/>
      <c r="T125" s="187"/>
      <c r="U125" s="187"/>
      <c r="V125" s="187"/>
      <c r="W125" s="187"/>
      <c r="X125" s="187"/>
      <c r="Y125" s="187"/>
      <c r="Z125" s="187"/>
      <c r="AA125" s="187"/>
      <c r="AB125" s="187"/>
      <c r="AC125" s="187"/>
    </row>
    <row r="126" spans="1:29" ht="8.1" customHeight="1" thickBot="1" x14ac:dyDescent="0.45">
      <c r="A126" s="1"/>
      <c r="B126" s="7"/>
      <c r="C126" s="1"/>
      <c r="D126" s="1"/>
      <c r="E126" s="1"/>
      <c r="F126" s="1"/>
      <c r="G126" s="1"/>
      <c r="H126" s="1"/>
      <c r="I126" s="1"/>
      <c r="J126" s="1"/>
      <c r="K126" s="1"/>
      <c r="L126" s="1"/>
      <c r="M126" s="1"/>
      <c r="N126" s="130"/>
      <c r="O126" s="130"/>
      <c r="P126" s="302"/>
      <c r="Q126" s="214"/>
      <c r="R126" s="187"/>
      <c r="S126" s="187"/>
      <c r="T126" s="187"/>
      <c r="U126" s="187"/>
      <c r="V126" s="187"/>
      <c r="W126" s="187"/>
      <c r="X126" s="187"/>
      <c r="Y126" s="187"/>
      <c r="Z126" s="187"/>
      <c r="AA126" s="187"/>
      <c r="AB126" s="187"/>
      <c r="AC126" s="187"/>
    </row>
    <row r="127" spans="1:29" ht="15.75" customHeight="1" thickBot="1" x14ac:dyDescent="0.45">
      <c r="A127" s="1"/>
      <c r="C127" s="176"/>
      <c r="D127" s="3" t="s">
        <v>258</v>
      </c>
      <c r="E127" s="1"/>
      <c r="F127" s="1"/>
      <c r="G127" s="1"/>
      <c r="H127" s="1"/>
      <c r="I127" s="1"/>
      <c r="J127" s="1"/>
      <c r="K127" s="1"/>
      <c r="L127" s="1"/>
      <c r="M127" s="1"/>
      <c r="N127" s="130"/>
      <c r="O127" s="130"/>
      <c r="P127" s="300">
        <f>IF(C127="☑",300/4,IF(C127="☒", 0, 0))</f>
        <v>0</v>
      </c>
      <c r="Q127" s="214"/>
      <c r="R127" s="187"/>
      <c r="S127" s="187" t="s">
        <v>85</v>
      </c>
      <c r="T127" s="187" t="s">
        <v>83</v>
      </c>
      <c r="U127" s="187" t="s">
        <v>86</v>
      </c>
      <c r="V127" s="187"/>
      <c r="W127" s="187"/>
      <c r="X127" s="187"/>
      <c r="Y127" s="187"/>
      <c r="Z127" s="187"/>
      <c r="AA127" s="187"/>
      <c r="AB127" s="187"/>
      <c r="AC127" s="187"/>
    </row>
    <row r="128" spans="1:29" ht="15.75" customHeight="1" x14ac:dyDescent="0.4">
      <c r="A128" s="1"/>
      <c r="B128" s="1"/>
      <c r="C128" s="1"/>
      <c r="D128" s="3" t="s">
        <v>259</v>
      </c>
      <c r="E128" s="1"/>
      <c r="F128" s="1"/>
      <c r="G128" s="1"/>
      <c r="H128" s="1"/>
      <c r="I128" s="1"/>
      <c r="J128" s="1"/>
      <c r="K128" s="1"/>
      <c r="L128" s="1"/>
      <c r="M128" s="1"/>
      <c r="N128" s="130"/>
      <c r="O128" s="130"/>
      <c r="P128" s="300"/>
      <c r="Q128" s="214"/>
      <c r="R128" s="187"/>
      <c r="S128" s="187"/>
      <c r="T128" s="187"/>
      <c r="U128" s="187"/>
      <c r="V128" s="187"/>
      <c r="W128" s="187"/>
      <c r="X128" s="187"/>
      <c r="Y128" s="187"/>
      <c r="Z128" s="187"/>
      <c r="AA128" s="187"/>
      <c r="AB128" s="187"/>
      <c r="AC128" s="187"/>
    </row>
    <row r="129" spans="1:31" ht="8.1" customHeight="1" thickBot="1" x14ac:dyDescent="0.45">
      <c r="A129" s="1"/>
      <c r="B129" s="1"/>
      <c r="C129" s="1"/>
      <c r="D129" s="1"/>
      <c r="E129" s="1"/>
      <c r="F129" s="1"/>
      <c r="G129" s="1"/>
      <c r="H129" s="1"/>
      <c r="I129" s="1"/>
      <c r="J129" s="1"/>
      <c r="K129" s="1"/>
      <c r="L129" s="1"/>
      <c r="M129" s="1"/>
      <c r="N129" s="130"/>
      <c r="O129" s="130"/>
      <c r="P129" s="300"/>
      <c r="Q129" s="214"/>
      <c r="R129" s="187"/>
      <c r="S129" s="187"/>
      <c r="T129" s="187"/>
      <c r="U129" s="187"/>
      <c r="V129" s="187"/>
      <c r="W129" s="187"/>
      <c r="X129" s="187"/>
      <c r="Y129" s="187"/>
      <c r="Z129" s="187"/>
      <c r="AA129" s="187"/>
      <c r="AB129" s="187"/>
      <c r="AC129" s="187"/>
    </row>
    <row r="130" spans="1:31" ht="15.75" customHeight="1" thickBot="1" x14ac:dyDescent="0.45">
      <c r="A130" s="1"/>
      <c r="B130" s="7"/>
      <c r="C130" s="176"/>
      <c r="D130" s="3" t="s">
        <v>260</v>
      </c>
      <c r="E130" s="1"/>
      <c r="F130" s="1"/>
      <c r="G130" s="1"/>
      <c r="H130" s="1"/>
      <c r="I130" s="1"/>
      <c r="J130" s="1"/>
      <c r="K130" s="1"/>
      <c r="L130" s="1"/>
      <c r="M130" s="1"/>
      <c r="N130" s="130"/>
      <c r="O130" s="130"/>
      <c r="P130" s="300">
        <f>IF(C130="☑",300/4,IF(C130="☒", 0, 0))</f>
        <v>0</v>
      </c>
      <c r="Q130" s="214"/>
      <c r="R130" s="187"/>
      <c r="S130" s="187" t="s">
        <v>85</v>
      </c>
      <c r="T130" s="187" t="s">
        <v>83</v>
      </c>
      <c r="U130" s="187" t="s">
        <v>86</v>
      </c>
      <c r="V130" s="187"/>
      <c r="W130" s="187"/>
      <c r="X130" s="187"/>
      <c r="Y130" s="187"/>
      <c r="Z130" s="187"/>
      <c r="AA130" s="187"/>
      <c r="AB130" s="187"/>
      <c r="AC130" s="187"/>
    </row>
    <row r="131" spans="1:31" ht="15.75" customHeight="1" x14ac:dyDescent="0.4">
      <c r="A131" s="1"/>
      <c r="B131" s="1"/>
      <c r="C131" s="1"/>
      <c r="D131" s="3" t="s">
        <v>261</v>
      </c>
      <c r="E131" s="1"/>
      <c r="F131" s="1"/>
      <c r="G131" s="1"/>
      <c r="H131" s="1"/>
      <c r="I131" s="1"/>
      <c r="J131" s="1"/>
      <c r="K131" s="1"/>
      <c r="L131" s="1"/>
      <c r="M131" s="1"/>
      <c r="N131" s="130"/>
      <c r="O131" s="130"/>
      <c r="P131" s="302"/>
      <c r="Q131" s="214"/>
      <c r="R131" s="187"/>
      <c r="S131" s="187"/>
      <c r="T131" s="187"/>
      <c r="U131" s="187"/>
      <c r="V131" s="187"/>
      <c r="W131" s="187"/>
      <c r="X131" s="187"/>
      <c r="Y131" s="187"/>
      <c r="Z131" s="187"/>
      <c r="AA131" s="187"/>
      <c r="AB131" s="187"/>
      <c r="AC131" s="187"/>
    </row>
    <row r="132" spans="1:31" ht="15.75" customHeight="1" thickBot="1" x14ac:dyDescent="0.45">
      <c r="A132" s="1"/>
      <c r="B132" s="1"/>
      <c r="C132" s="1"/>
      <c r="D132" s="3"/>
      <c r="E132" s="1"/>
      <c r="F132" s="1"/>
      <c r="G132" s="1"/>
      <c r="H132" s="1"/>
      <c r="I132" s="1"/>
      <c r="J132" s="1"/>
      <c r="K132" s="1"/>
      <c r="L132" s="1"/>
      <c r="M132" s="1"/>
      <c r="N132" s="130"/>
      <c r="O132" s="135" t="s">
        <v>89</v>
      </c>
      <c r="P132" s="302"/>
      <c r="Q132" s="214"/>
      <c r="R132" s="187"/>
      <c r="S132" s="187"/>
      <c r="T132" s="187"/>
      <c r="U132" s="187"/>
      <c r="V132" s="187"/>
      <c r="W132" s="187"/>
      <c r="X132" s="187"/>
      <c r="Y132" s="187"/>
      <c r="Z132" s="187"/>
      <c r="AA132" s="187"/>
      <c r="AB132" s="187"/>
      <c r="AC132" s="187"/>
    </row>
    <row r="133" spans="1:31" s="222" customFormat="1" ht="15.75" customHeight="1" thickBot="1" x14ac:dyDescent="0.25">
      <c r="A133" s="219"/>
      <c r="B133" s="219"/>
      <c r="C133" s="229" t="s">
        <v>99</v>
      </c>
      <c r="D133" s="219"/>
      <c r="E133" s="219"/>
      <c r="F133" s="219"/>
      <c r="G133" s="219"/>
      <c r="H133" s="219"/>
      <c r="I133" s="219"/>
      <c r="J133" s="219"/>
      <c r="K133" s="219"/>
      <c r="L133" s="219"/>
      <c r="M133" s="219"/>
      <c r="N133" s="221"/>
      <c r="O133" s="413" t="str">
        <f>""&amp;U186&amp;""&amp;V186&amp;""&amp;W186&amp;""</f>
        <v>พัฒนากระบวนการที่มีความเป็นระบบพัฒนาในเชิงรุกและยืดหยุ่น ยกระดับการพัฒนาด้วยเทคโนโลยี นวัตกรรม และความร่วมมือทุกภาคส่วนพัฒนาในแนวทางต้นน้ำจรดปลายน้ำเพื่อสร้างผลกระทบสูง</v>
      </c>
      <c r="P133" s="292"/>
      <c r="Q133" s="21"/>
      <c r="R133" s="137"/>
      <c r="S133" s="137"/>
      <c r="T133" s="137"/>
      <c r="U133" s="137"/>
      <c r="V133" s="137"/>
      <c r="W133" s="137"/>
      <c r="X133" s="137"/>
      <c r="Y133" s="137"/>
      <c r="Z133" s="137"/>
      <c r="AA133" s="137"/>
      <c r="AB133" s="137"/>
      <c r="AC133" s="137"/>
      <c r="AD133" s="137"/>
      <c r="AE133" s="137"/>
    </row>
    <row r="134" spans="1:31" s="222" customFormat="1" ht="15.75" customHeight="1" x14ac:dyDescent="0.2">
      <c r="A134" s="219"/>
      <c r="B134" s="219"/>
      <c r="C134" s="419"/>
      <c r="D134" s="420"/>
      <c r="E134" s="420"/>
      <c r="F134" s="420"/>
      <c r="G134" s="420"/>
      <c r="H134" s="420"/>
      <c r="I134" s="420"/>
      <c r="J134" s="420"/>
      <c r="K134" s="420"/>
      <c r="L134" s="420"/>
      <c r="M134" s="421"/>
      <c r="N134" s="221"/>
      <c r="O134" s="414"/>
      <c r="P134" s="21"/>
      <c r="Q134" s="21"/>
      <c r="R134" s="137"/>
      <c r="S134" s="137"/>
      <c r="T134" s="137"/>
      <c r="U134" s="169"/>
      <c r="V134" s="169"/>
      <c r="W134" s="169"/>
      <c r="X134" s="137"/>
      <c r="Y134" s="137"/>
      <c r="Z134" s="137"/>
      <c r="AA134" s="137"/>
      <c r="AB134" s="137"/>
      <c r="AC134" s="137"/>
      <c r="AD134" s="137"/>
      <c r="AE134" s="137"/>
    </row>
    <row r="135" spans="1:31" s="222" customFormat="1" ht="15.75" customHeight="1" x14ac:dyDescent="0.2">
      <c r="A135" s="219"/>
      <c r="B135" s="219"/>
      <c r="C135" s="422"/>
      <c r="D135" s="423"/>
      <c r="E135" s="423"/>
      <c r="F135" s="423"/>
      <c r="G135" s="423"/>
      <c r="H135" s="423"/>
      <c r="I135" s="423"/>
      <c r="J135" s="423"/>
      <c r="K135" s="423"/>
      <c r="L135" s="423"/>
      <c r="M135" s="424"/>
      <c r="N135" s="221"/>
      <c r="O135" s="414"/>
      <c r="P135" s="21"/>
      <c r="Q135" s="21"/>
      <c r="R135" s="137"/>
      <c r="S135" s="137"/>
      <c r="T135" s="137"/>
      <c r="U135" s="137"/>
      <c r="V135" s="137"/>
      <c r="W135" s="137"/>
      <c r="X135" s="137"/>
      <c r="Y135" s="137"/>
      <c r="Z135" s="137"/>
      <c r="AA135" s="137"/>
      <c r="AB135" s="137"/>
      <c r="AC135" s="137"/>
      <c r="AD135" s="137"/>
      <c r="AE135" s="137"/>
    </row>
    <row r="136" spans="1:31" s="222" customFormat="1" ht="15.75" customHeight="1" x14ac:dyDescent="0.2">
      <c r="A136" s="219"/>
      <c r="B136" s="219"/>
      <c r="C136" s="422"/>
      <c r="D136" s="423"/>
      <c r="E136" s="423"/>
      <c r="F136" s="423"/>
      <c r="G136" s="423"/>
      <c r="H136" s="423"/>
      <c r="I136" s="423"/>
      <c r="J136" s="423"/>
      <c r="K136" s="423"/>
      <c r="L136" s="423"/>
      <c r="M136" s="424"/>
      <c r="N136" s="221"/>
      <c r="O136" s="414"/>
      <c r="P136" s="21"/>
      <c r="Q136" s="21"/>
      <c r="R136" s="137"/>
      <c r="S136" s="137"/>
      <c r="T136" s="137"/>
      <c r="U136" s="137"/>
      <c r="V136" s="137"/>
      <c r="W136" s="137"/>
      <c r="X136" s="137"/>
      <c r="Y136" s="137"/>
      <c r="Z136" s="137"/>
      <c r="AA136" s="137"/>
      <c r="AB136" s="137"/>
      <c r="AC136" s="137"/>
      <c r="AD136" s="137"/>
      <c r="AE136" s="137"/>
    </row>
    <row r="137" spans="1:31" s="222" customFormat="1" ht="15.75" customHeight="1" x14ac:dyDescent="0.2">
      <c r="A137" s="219"/>
      <c r="B137" s="219"/>
      <c r="C137" s="422"/>
      <c r="D137" s="423"/>
      <c r="E137" s="423"/>
      <c r="F137" s="423"/>
      <c r="G137" s="423"/>
      <c r="H137" s="423"/>
      <c r="I137" s="423"/>
      <c r="J137" s="423"/>
      <c r="K137" s="423"/>
      <c r="L137" s="423"/>
      <c r="M137" s="424"/>
      <c r="N137" s="221"/>
      <c r="O137" s="414"/>
      <c r="P137" s="21"/>
      <c r="Q137" s="21"/>
      <c r="R137" s="137"/>
      <c r="S137" s="137"/>
      <c r="T137" s="137"/>
      <c r="U137" s="137"/>
      <c r="V137" s="137"/>
      <c r="W137" s="137"/>
      <c r="X137" s="137"/>
      <c r="Y137" s="137"/>
      <c r="Z137" s="137"/>
      <c r="AA137" s="137"/>
      <c r="AB137" s="137"/>
      <c r="AC137" s="137"/>
      <c r="AD137" s="137"/>
      <c r="AE137" s="137"/>
    </row>
    <row r="138" spans="1:31" s="222" customFormat="1" ht="15.75" customHeight="1" x14ac:dyDescent="0.2">
      <c r="A138" s="219"/>
      <c r="B138" s="219"/>
      <c r="C138" s="422"/>
      <c r="D138" s="423"/>
      <c r="E138" s="423"/>
      <c r="F138" s="423"/>
      <c r="G138" s="423"/>
      <c r="H138" s="423"/>
      <c r="I138" s="423"/>
      <c r="J138" s="423"/>
      <c r="K138" s="423"/>
      <c r="L138" s="423"/>
      <c r="M138" s="424"/>
      <c r="N138" s="221"/>
      <c r="O138" s="414"/>
      <c r="P138" s="21"/>
      <c r="Q138" s="21"/>
      <c r="R138" s="137"/>
      <c r="S138" s="137"/>
      <c r="T138" s="137"/>
      <c r="U138" s="137"/>
      <c r="V138" s="137"/>
      <c r="W138" s="137"/>
      <c r="X138" s="137"/>
      <c r="Y138" s="137"/>
      <c r="Z138" s="137"/>
      <c r="AA138" s="137"/>
      <c r="AB138" s="137"/>
      <c r="AC138" s="137"/>
      <c r="AD138" s="137"/>
      <c r="AE138" s="137"/>
    </row>
    <row r="139" spans="1:31" s="222" customFormat="1" ht="15.75" customHeight="1" thickBot="1" x14ac:dyDescent="0.25">
      <c r="A139" s="219"/>
      <c r="B139" s="219"/>
      <c r="C139" s="422"/>
      <c r="D139" s="423"/>
      <c r="E139" s="423"/>
      <c r="F139" s="423"/>
      <c r="G139" s="423"/>
      <c r="H139" s="423"/>
      <c r="I139" s="423"/>
      <c r="J139" s="423"/>
      <c r="K139" s="423"/>
      <c r="L139" s="423"/>
      <c r="M139" s="424"/>
      <c r="N139" s="221"/>
      <c r="O139" s="415"/>
      <c r="P139" s="21"/>
      <c r="Q139" s="21"/>
      <c r="R139" s="137"/>
      <c r="S139" s="137"/>
      <c r="T139" s="137"/>
      <c r="U139" s="137"/>
      <c r="V139" s="137"/>
      <c r="W139" s="137"/>
      <c r="X139" s="137"/>
      <c r="Y139" s="137"/>
      <c r="Z139" s="137"/>
      <c r="AA139" s="137"/>
      <c r="AB139" s="137"/>
      <c r="AC139" s="137"/>
      <c r="AD139" s="137"/>
      <c r="AE139" s="137"/>
    </row>
    <row r="140" spans="1:31" s="222" customFormat="1" ht="15.75" customHeight="1" x14ac:dyDescent="0.2">
      <c r="A140" s="219"/>
      <c r="B140" s="219"/>
      <c r="C140" s="422"/>
      <c r="D140" s="423"/>
      <c r="E140" s="423"/>
      <c r="F140" s="423"/>
      <c r="G140" s="423"/>
      <c r="H140" s="423"/>
      <c r="I140" s="423"/>
      <c r="J140" s="423"/>
      <c r="K140" s="423"/>
      <c r="L140" s="423"/>
      <c r="M140" s="424"/>
      <c r="N140" s="221"/>
      <c r="O140" s="21"/>
      <c r="P140" s="21"/>
      <c r="Q140" s="21"/>
      <c r="R140" s="137"/>
      <c r="S140" s="137"/>
      <c r="T140" s="137"/>
      <c r="U140" s="137"/>
      <c r="V140" s="137"/>
      <c r="W140" s="137"/>
      <c r="X140" s="137"/>
      <c r="Y140" s="137"/>
      <c r="Z140" s="137"/>
      <c r="AA140" s="137"/>
      <c r="AB140" s="137"/>
      <c r="AC140" s="137"/>
      <c r="AD140" s="137"/>
      <c r="AE140" s="137"/>
    </row>
    <row r="141" spans="1:31" s="222" customFormat="1" ht="15.75" customHeight="1" thickBot="1" x14ac:dyDescent="0.25">
      <c r="A141" s="219"/>
      <c r="B141" s="219"/>
      <c r="C141" s="422"/>
      <c r="D141" s="423"/>
      <c r="E141" s="423"/>
      <c r="F141" s="423"/>
      <c r="G141" s="423"/>
      <c r="H141" s="423"/>
      <c r="I141" s="423"/>
      <c r="J141" s="423"/>
      <c r="K141" s="423"/>
      <c r="L141" s="423"/>
      <c r="M141" s="424"/>
      <c r="N141" s="221"/>
      <c r="O141" s="135" t="s">
        <v>98</v>
      </c>
      <c r="P141" s="21"/>
      <c r="Q141" s="21"/>
      <c r="R141" s="137"/>
      <c r="S141" s="137"/>
      <c r="T141" s="137"/>
      <c r="U141" s="137"/>
      <c r="V141" s="137"/>
      <c r="W141" s="137"/>
      <c r="X141" s="137"/>
      <c r="Y141" s="137"/>
      <c r="Z141" s="137"/>
      <c r="AA141" s="137"/>
      <c r="AB141" s="137"/>
      <c r="AC141" s="137"/>
      <c r="AD141" s="137"/>
      <c r="AE141" s="137"/>
    </row>
    <row r="142" spans="1:31" s="222" customFormat="1" ht="15.75" customHeight="1" x14ac:dyDescent="0.2">
      <c r="A142" s="219"/>
      <c r="B142" s="219"/>
      <c r="C142" s="422"/>
      <c r="D142" s="423"/>
      <c r="E142" s="423"/>
      <c r="F142" s="423"/>
      <c r="G142" s="423"/>
      <c r="H142" s="423"/>
      <c r="I142" s="423"/>
      <c r="J142" s="423"/>
      <c r="K142" s="423"/>
      <c r="L142" s="423"/>
      <c r="M142" s="424"/>
      <c r="N142" s="221"/>
      <c r="O142" s="449" t="str">
        <f>""&amp;W124&amp;""&amp;W154&amp;""&amp;W181&amp;""</f>
        <v/>
      </c>
      <c r="P142" s="21"/>
      <c r="Q142" s="21"/>
      <c r="R142" s="137"/>
      <c r="S142" s="137"/>
      <c r="T142" s="137"/>
      <c r="U142" s="137"/>
      <c r="V142" s="137"/>
      <c r="W142" s="137"/>
      <c r="X142" s="137"/>
      <c r="Y142" s="137"/>
      <c r="Z142" s="137"/>
      <c r="AA142" s="137"/>
      <c r="AB142" s="137"/>
      <c r="AC142" s="137"/>
      <c r="AD142" s="137"/>
      <c r="AE142" s="137"/>
    </row>
    <row r="143" spans="1:31" s="222" customFormat="1" ht="15.75" customHeight="1" x14ac:dyDescent="0.2">
      <c r="A143" s="219"/>
      <c r="B143" s="219"/>
      <c r="C143" s="422"/>
      <c r="D143" s="423"/>
      <c r="E143" s="423"/>
      <c r="F143" s="423"/>
      <c r="G143" s="423"/>
      <c r="H143" s="423"/>
      <c r="I143" s="423"/>
      <c r="J143" s="423"/>
      <c r="K143" s="423"/>
      <c r="L143" s="423"/>
      <c r="M143" s="424"/>
      <c r="N143" s="221"/>
      <c r="O143" s="450"/>
      <c r="P143" s="21"/>
      <c r="Q143" s="21"/>
      <c r="R143" s="137"/>
      <c r="S143" s="137"/>
      <c r="T143" s="137"/>
      <c r="U143" s="137"/>
      <c r="V143" s="137"/>
      <c r="W143" s="137"/>
      <c r="X143" s="137"/>
      <c r="Y143" s="137"/>
      <c r="Z143" s="137"/>
      <c r="AA143" s="137"/>
      <c r="AB143" s="137"/>
      <c r="AC143" s="137"/>
      <c r="AD143" s="137"/>
      <c r="AE143" s="137"/>
    </row>
    <row r="144" spans="1:31" s="222" customFormat="1" ht="15.75" customHeight="1" x14ac:dyDescent="0.2">
      <c r="A144" s="219"/>
      <c r="B144" s="219"/>
      <c r="C144" s="422"/>
      <c r="D144" s="423"/>
      <c r="E144" s="423"/>
      <c r="F144" s="423"/>
      <c r="G144" s="423"/>
      <c r="H144" s="423"/>
      <c r="I144" s="423"/>
      <c r="J144" s="423"/>
      <c r="K144" s="423"/>
      <c r="L144" s="423"/>
      <c r="M144" s="424"/>
      <c r="N144" s="221"/>
      <c r="O144" s="450"/>
      <c r="P144" s="21"/>
      <c r="Q144" s="21"/>
      <c r="R144" s="137"/>
      <c r="S144" s="137"/>
      <c r="T144" s="137"/>
      <c r="U144" s="137"/>
      <c r="V144" s="137"/>
      <c r="W144" s="137"/>
      <c r="X144" s="137"/>
      <c r="Y144" s="137"/>
      <c r="Z144" s="137"/>
      <c r="AA144" s="137"/>
      <c r="AB144" s="137"/>
      <c r="AC144" s="137"/>
      <c r="AD144" s="137"/>
      <c r="AE144" s="137"/>
    </row>
    <row r="145" spans="1:31" s="222" customFormat="1" ht="15.75" customHeight="1" x14ac:dyDescent="0.2">
      <c r="A145" s="219"/>
      <c r="B145" s="219"/>
      <c r="C145" s="422"/>
      <c r="D145" s="423"/>
      <c r="E145" s="423"/>
      <c r="F145" s="423"/>
      <c r="G145" s="423"/>
      <c r="H145" s="423"/>
      <c r="I145" s="423"/>
      <c r="J145" s="423"/>
      <c r="K145" s="423"/>
      <c r="L145" s="423"/>
      <c r="M145" s="424"/>
      <c r="N145" s="221"/>
      <c r="O145" s="450"/>
      <c r="P145" s="21"/>
      <c r="Q145" s="21"/>
      <c r="R145" s="137"/>
      <c r="S145" s="137"/>
      <c r="T145" s="137"/>
      <c r="U145" s="137"/>
      <c r="V145" s="137"/>
      <c r="W145" s="137"/>
      <c r="X145" s="137"/>
      <c r="Y145" s="137"/>
      <c r="Z145" s="137"/>
      <c r="AA145" s="137"/>
      <c r="AB145" s="137"/>
      <c r="AC145" s="137"/>
      <c r="AD145" s="137"/>
      <c r="AE145" s="137"/>
    </row>
    <row r="146" spans="1:31" s="222" customFormat="1" ht="15.75" customHeight="1" x14ac:dyDescent="0.2">
      <c r="A146" s="219"/>
      <c r="B146" s="219"/>
      <c r="C146" s="422"/>
      <c r="D146" s="423"/>
      <c r="E146" s="423"/>
      <c r="F146" s="423"/>
      <c r="G146" s="423"/>
      <c r="H146" s="423"/>
      <c r="I146" s="423"/>
      <c r="J146" s="423"/>
      <c r="K146" s="423"/>
      <c r="L146" s="423"/>
      <c r="M146" s="424"/>
      <c r="N146" s="221"/>
      <c r="O146" s="450"/>
      <c r="P146" s="21"/>
      <c r="Q146" s="21"/>
      <c r="R146" s="137"/>
      <c r="S146" s="137"/>
      <c r="T146" s="137"/>
      <c r="U146" s="137"/>
      <c r="V146" s="137"/>
      <c r="W146" s="137"/>
      <c r="X146" s="137"/>
      <c r="Y146" s="137"/>
      <c r="Z146" s="137"/>
      <c r="AA146" s="137"/>
      <c r="AB146" s="137"/>
      <c r="AC146" s="137"/>
      <c r="AD146" s="137"/>
      <c r="AE146" s="137"/>
    </row>
    <row r="147" spans="1:31" s="222" customFormat="1" ht="15.75" customHeight="1" x14ac:dyDescent="0.2">
      <c r="A147" s="219"/>
      <c r="B147" s="219"/>
      <c r="C147" s="422"/>
      <c r="D147" s="423"/>
      <c r="E147" s="423"/>
      <c r="F147" s="423"/>
      <c r="G147" s="423"/>
      <c r="H147" s="423"/>
      <c r="I147" s="423"/>
      <c r="J147" s="423"/>
      <c r="K147" s="423"/>
      <c r="L147" s="423"/>
      <c r="M147" s="424"/>
      <c r="N147" s="221"/>
      <c r="O147" s="450"/>
      <c r="P147" s="21"/>
      <c r="Q147" s="21"/>
      <c r="R147" s="137"/>
      <c r="S147" s="137"/>
      <c r="T147" s="137"/>
      <c r="U147" s="137"/>
      <c r="V147" s="137"/>
      <c r="W147" s="137"/>
      <c r="X147" s="137"/>
      <c r="Y147" s="137"/>
      <c r="Z147" s="137"/>
      <c r="AA147" s="137"/>
      <c r="AB147" s="137"/>
      <c r="AC147" s="137"/>
      <c r="AD147" s="137"/>
      <c r="AE147" s="137"/>
    </row>
    <row r="148" spans="1:31" s="222" customFormat="1" ht="15.75" customHeight="1" thickBot="1" x14ac:dyDescent="0.25">
      <c r="A148" s="219"/>
      <c r="B148" s="219"/>
      <c r="C148" s="422"/>
      <c r="D148" s="423"/>
      <c r="E148" s="423"/>
      <c r="F148" s="423"/>
      <c r="G148" s="423"/>
      <c r="H148" s="423"/>
      <c r="I148" s="423"/>
      <c r="J148" s="423"/>
      <c r="K148" s="423"/>
      <c r="L148" s="423"/>
      <c r="M148" s="424"/>
      <c r="N148" s="221"/>
      <c r="O148" s="451"/>
      <c r="P148" s="21"/>
      <c r="Q148" s="21"/>
      <c r="R148" s="137"/>
      <c r="S148" s="137"/>
      <c r="T148" s="137"/>
      <c r="U148" s="137"/>
      <c r="V148" s="137"/>
      <c r="W148" s="137"/>
      <c r="X148" s="137"/>
      <c r="Y148" s="137"/>
      <c r="Z148" s="137"/>
      <c r="AA148" s="137"/>
      <c r="AB148" s="137"/>
      <c r="AC148" s="137"/>
      <c r="AD148" s="137"/>
      <c r="AE148" s="137"/>
    </row>
    <row r="149" spans="1:31" s="222" customFormat="1" ht="15.75" customHeight="1" thickBot="1" x14ac:dyDescent="0.25">
      <c r="A149" s="219"/>
      <c r="B149" s="219"/>
      <c r="C149" s="425"/>
      <c r="D149" s="426"/>
      <c r="E149" s="426"/>
      <c r="F149" s="426"/>
      <c r="G149" s="426"/>
      <c r="H149" s="426"/>
      <c r="I149" s="426"/>
      <c r="J149" s="426"/>
      <c r="K149" s="426"/>
      <c r="L149" s="426"/>
      <c r="M149" s="427"/>
      <c r="N149" s="221"/>
      <c r="O149" s="21"/>
      <c r="P149" s="21"/>
      <c r="Q149" s="21"/>
      <c r="R149" s="137"/>
      <c r="S149" s="137"/>
      <c r="T149" s="137"/>
      <c r="U149" s="137"/>
      <c r="V149" s="137"/>
      <c r="W149" s="137"/>
      <c r="X149" s="137"/>
      <c r="Y149" s="137"/>
      <c r="Z149" s="137"/>
      <c r="AA149" s="137"/>
      <c r="AB149" s="137"/>
      <c r="AC149" s="137"/>
      <c r="AD149" s="137"/>
      <c r="AE149" s="137"/>
    </row>
    <row r="150" spans="1:31" ht="15.75" customHeight="1" x14ac:dyDescent="0.4">
      <c r="A150" s="1"/>
      <c r="B150" s="1"/>
      <c r="C150" s="1"/>
      <c r="D150" s="3"/>
      <c r="E150" s="1"/>
      <c r="F150" s="1"/>
      <c r="G150" s="1"/>
      <c r="H150" s="1"/>
      <c r="I150" s="1"/>
      <c r="J150" s="1"/>
      <c r="K150" s="1"/>
      <c r="L150" s="1"/>
      <c r="M150" s="1"/>
      <c r="N150" s="130"/>
      <c r="O150" s="130"/>
      <c r="P150" s="302"/>
      <c r="Q150" s="214"/>
      <c r="R150" s="187"/>
      <c r="S150" s="187"/>
      <c r="T150" s="187"/>
      <c r="U150" s="187"/>
      <c r="V150" s="187"/>
      <c r="W150" s="187"/>
      <c r="X150" s="187"/>
      <c r="Y150" s="187"/>
      <c r="Z150" s="187"/>
      <c r="AA150" s="187"/>
      <c r="AB150" s="187"/>
      <c r="AC150" s="187"/>
    </row>
    <row r="151" spans="1:31" ht="15.75" customHeight="1" x14ac:dyDescent="0.4">
      <c r="A151" s="1"/>
      <c r="B151" s="3" t="s">
        <v>262</v>
      </c>
      <c r="C151" s="1"/>
      <c r="D151" s="3"/>
      <c r="E151" s="1"/>
      <c r="F151" s="1"/>
      <c r="G151" s="1"/>
      <c r="H151" s="1"/>
      <c r="I151" s="1"/>
      <c r="J151" s="1"/>
      <c r="K151" s="1"/>
      <c r="L151" s="1"/>
      <c r="M151" s="1"/>
      <c r="N151" s="130"/>
      <c r="O151" s="135"/>
      <c r="P151" s="302"/>
      <c r="Q151" s="214"/>
      <c r="R151" s="187"/>
      <c r="S151" s="187"/>
      <c r="T151" s="187"/>
      <c r="U151" s="187"/>
      <c r="V151" s="187"/>
      <c r="W151" s="187"/>
      <c r="X151" s="187"/>
      <c r="Y151" s="187"/>
      <c r="Z151" s="187"/>
      <c r="AA151" s="187"/>
      <c r="AB151" s="187"/>
      <c r="AC151" s="187"/>
    </row>
    <row r="152" spans="1:31" ht="15.75" customHeight="1" x14ac:dyDescent="0.4">
      <c r="A152" s="1"/>
      <c r="B152" s="3" t="s">
        <v>263</v>
      </c>
      <c r="C152" s="1"/>
      <c r="D152" s="3"/>
      <c r="E152" s="1"/>
      <c r="F152" s="1"/>
      <c r="G152" s="1"/>
      <c r="H152" s="1"/>
      <c r="I152" s="1"/>
      <c r="J152" s="1"/>
      <c r="K152" s="1"/>
      <c r="L152" s="1"/>
      <c r="M152" s="1"/>
      <c r="N152" s="130"/>
      <c r="O152" s="458"/>
      <c r="P152" s="302"/>
      <c r="Q152" s="214"/>
      <c r="R152" s="187"/>
      <c r="S152" s="187"/>
      <c r="T152" s="187"/>
      <c r="U152" s="187"/>
      <c r="V152" s="187"/>
      <c r="W152" s="187"/>
      <c r="X152" s="187"/>
      <c r="Y152" s="187"/>
      <c r="Z152" s="187"/>
      <c r="AA152" s="187"/>
      <c r="AB152" s="187"/>
      <c r="AC152" s="187"/>
    </row>
    <row r="153" spans="1:31" ht="8.1" customHeight="1" thickBot="1" x14ac:dyDescent="0.45">
      <c r="A153" s="1"/>
      <c r="B153" s="1"/>
      <c r="C153" s="1"/>
      <c r="D153" s="1"/>
      <c r="E153" s="1"/>
      <c r="F153" s="1"/>
      <c r="G153" s="1"/>
      <c r="H153" s="1"/>
      <c r="I153" s="1"/>
      <c r="J153" s="1"/>
      <c r="K153" s="1"/>
      <c r="L153" s="1"/>
      <c r="M153" s="1"/>
      <c r="N153" s="130"/>
      <c r="O153" s="458"/>
      <c r="P153" s="302"/>
      <c r="Q153" s="214"/>
      <c r="R153" s="187"/>
      <c r="S153" s="187"/>
      <c r="T153" s="187"/>
      <c r="U153" s="187"/>
      <c r="V153" s="187"/>
      <c r="W153" s="187"/>
      <c r="X153" s="187"/>
      <c r="Y153" s="187"/>
      <c r="Z153" s="187"/>
      <c r="AA153" s="187"/>
      <c r="AB153" s="187"/>
      <c r="AC153" s="187"/>
    </row>
    <row r="154" spans="1:31" ht="15.75" customHeight="1" thickBot="1" x14ac:dyDescent="0.45">
      <c r="A154" s="1"/>
      <c r="B154" s="7"/>
      <c r="C154" s="176"/>
      <c r="D154" s="3" t="s">
        <v>264</v>
      </c>
      <c r="E154" s="1"/>
      <c r="F154" s="1"/>
      <c r="G154" s="1"/>
      <c r="H154" s="1"/>
      <c r="I154" s="1"/>
      <c r="J154" s="1"/>
      <c r="K154" s="1"/>
      <c r="L154" s="1"/>
      <c r="M154" s="1"/>
      <c r="N154" s="130"/>
      <c r="O154" s="458"/>
      <c r="P154" s="300">
        <f>IF(C154="☑",300/4,IF(C154="☒", 0, 0))</f>
        <v>0</v>
      </c>
      <c r="Q154" s="214"/>
      <c r="R154" s="187"/>
      <c r="S154" s="187" t="s">
        <v>85</v>
      </c>
      <c r="T154" s="187" t="s">
        <v>83</v>
      </c>
      <c r="U154" s="187" t="s">
        <v>86</v>
      </c>
      <c r="V154" s="187"/>
      <c r="W154" s="187" t="str">
        <f>IF(OR((C154="☒"),(C156="☒"),(C159="☒")),"พัฒนากระบวนการจัดการข้อร้องเรียน","")</f>
        <v/>
      </c>
      <c r="X154" s="187"/>
      <c r="Y154" s="187"/>
      <c r="Z154" s="187"/>
      <c r="AA154" s="187"/>
      <c r="AB154" s="187"/>
      <c r="AC154" s="187"/>
    </row>
    <row r="155" spans="1:31" ht="8.1" customHeight="1" thickBot="1" x14ac:dyDescent="0.45">
      <c r="A155" s="1"/>
      <c r="B155" s="1"/>
      <c r="C155" s="1"/>
      <c r="D155" s="1"/>
      <c r="E155" s="1"/>
      <c r="F155" s="1"/>
      <c r="G155" s="1"/>
      <c r="H155" s="1"/>
      <c r="I155" s="1"/>
      <c r="J155" s="1"/>
      <c r="K155" s="1"/>
      <c r="L155" s="1"/>
      <c r="M155" s="1"/>
      <c r="N155" s="130"/>
      <c r="O155" s="458"/>
      <c r="P155" s="300"/>
      <c r="Q155" s="214"/>
      <c r="R155" s="187"/>
      <c r="S155" s="187"/>
      <c r="T155" s="187"/>
      <c r="U155" s="187"/>
      <c r="V155" s="187"/>
      <c r="W155" s="187"/>
      <c r="X155" s="187"/>
      <c r="Y155" s="187"/>
      <c r="Z155" s="187"/>
      <c r="AA155" s="187"/>
      <c r="AB155" s="187"/>
      <c r="AC155" s="187"/>
    </row>
    <row r="156" spans="1:31" ht="15.75" customHeight="1" thickBot="1" x14ac:dyDescent="0.45">
      <c r="A156" s="6"/>
      <c r="B156" s="7"/>
      <c r="C156" s="176"/>
      <c r="D156" s="3" t="s">
        <v>265</v>
      </c>
      <c r="E156" s="1"/>
      <c r="F156" s="1"/>
      <c r="G156" s="1"/>
      <c r="H156" s="1"/>
      <c r="I156" s="1"/>
      <c r="J156" s="1"/>
      <c r="K156" s="1"/>
      <c r="L156" s="1"/>
      <c r="M156" s="1"/>
      <c r="N156" s="130"/>
      <c r="O156" s="458"/>
      <c r="P156" s="300">
        <f>IF(C156="☑",100/2,IF(C156="☒", 0, 0))</f>
        <v>0</v>
      </c>
      <c r="Q156" s="214"/>
      <c r="R156" s="187"/>
      <c r="S156" s="187" t="s">
        <v>90</v>
      </c>
      <c r="T156" s="187" t="s">
        <v>83</v>
      </c>
      <c r="U156" s="187" t="s">
        <v>86</v>
      </c>
      <c r="V156" s="187"/>
      <c r="W156" s="187"/>
      <c r="X156" s="187"/>
      <c r="Y156" s="187"/>
      <c r="Z156" s="187"/>
      <c r="AA156" s="187"/>
      <c r="AB156" s="187"/>
      <c r="AC156" s="187"/>
    </row>
    <row r="157" spans="1:31" ht="15.75" customHeight="1" x14ac:dyDescent="0.4">
      <c r="A157" s="1"/>
      <c r="B157" s="1"/>
      <c r="C157" s="1"/>
      <c r="D157" s="3" t="s">
        <v>266</v>
      </c>
      <c r="E157" s="1"/>
      <c r="F157" s="1"/>
      <c r="G157" s="1"/>
      <c r="H157" s="1"/>
      <c r="I157" s="1"/>
      <c r="J157" s="1"/>
      <c r="K157" s="1"/>
      <c r="L157" s="1"/>
      <c r="M157" s="1"/>
      <c r="N157" s="130"/>
      <c r="O157" s="458"/>
      <c r="P157" s="300"/>
      <c r="Q157" s="214"/>
      <c r="R157" s="187"/>
      <c r="S157" s="187"/>
      <c r="T157" s="187"/>
      <c r="U157" s="187"/>
      <c r="V157" s="187"/>
      <c r="W157" s="187"/>
      <c r="X157" s="187"/>
      <c r="Y157" s="187"/>
      <c r="Z157" s="187"/>
      <c r="AA157" s="187"/>
      <c r="AB157" s="187"/>
      <c r="AC157" s="187"/>
    </row>
    <row r="158" spans="1:31" ht="8.1" customHeight="1" thickBot="1" x14ac:dyDescent="0.45">
      <c r="A158" s="1"/>
      <c r="B158" s="1"/>
      <c r="C158" s="1"/>
      <c r="D158" s="1"/>
      <c r="E158" s="1"/>
      <c r="F158" s="1"/>
      <c r="G158" s="1"/>
      <c r="H158" s="1"/>
      <c r="I158" s="1"/>
      <c r="J158" s="1"/>
      <c r="K158" s="1"/>
      <c r="L158" s="1"/>
      <c r="M158" s="1"/>
      <c r="N158" s="130"/>
      <c r="O158" s="458"/>
      <c r="P158" s="302"/>
      <c r="Q158" s="214"/>
      <c r="R158" s="187"/>
      <c r="S158" s="187"/>
      <c r="T158" s="187"/>
      <c r="U158" s="187"/>
      <c r="V158" s="187"/>
      <c r="W158" s="187"/>
      <c r="X158" s="187"/>
      <c r="Y158" s="187"/>
      <c r="Z158" s="187"/>
      <c r="AA158" s="187"/>
      <c r="AB158" s="187"/>
      <c r="AC158" s="187"/>
    </row>
    <row r="159" spans="1:31" ht="15.75" customHeight="1" thickBot="1" x14ac:dyDescent="0.45">
      <c r="A159" s="6"/>
      <c r="B159" s="7"/>
      <c r="C159" s="176"/>
      <c r="D159" s="3" t="s">
        <v>267</v>
      </c>
      <c r="E159" s="1"/>
      <c r="F159" s="1"/>
      <c r="G159" s="1"/>
      <c r="H159" s="1"/>
      <c r="I159" s="1"/>
      <c r="J159" s="1"/>
      <c r="K159" s="1"/>
      <c r="L159" s="1"/>
      <c r="M159" s="1"/>
      <c r="N159" s="130"/>
      <c r="O159" s="458"/>
      <c r="P159" s="300">
        <f>IF(C159="☑",100/2,IF(C159="☒", 0, 0))</f>
        <v>0</v>
      </c>
      <c r="Q159" s="214"/>
      <c r="R159" s="187"/>
      <c r="S159" s="187" t="s">
        <v>90</v>
      </c>
      <c r="T159" s="187" t="s">
        <v>83</v>
      </c>
      <c r="U159" s="187" t="s">
        <v>86</v>
      </c>
      <c r="V159" s="187"/>
      <c r="W159" s="187"/>
      <c r="X159" s="187"/>
      <c r="Y159" s="187"/>
      <c r="Z159" s="187"/>
      <c r="AA159" s="187"/>
      <c r="AB159" s="187"/>
      <c r="AC159" s="187"/>
    </row>
    <row r="160" spans="1:31" ht="15.75" customHeight="1" x14ac:dyDescent="0.4">
      <c r="A160" s="6"/>
      <c r="B160" s="7"/>
      <c r="C160" s="179"/>
      <c r="D160" s="3"/>
      <c r="E160" s="1"/>
      <c r="F160" s="1"/>
      <c r="G160" s="1"/>
      <c r="H160" s="1"/>
      <c r="I160" s="1"/>
      <c r="J160" s="1"/>
      <c r="K160" s="1"/>
      <c r="L160" s="1"/>
      <c r="M160" s="1"/>
      <c r="N160" s="130"/>
      <c r="O160" s="253"/>
      <c r="P160" s="300"/>
      <c r="Q160" s="214"/>
      <c r="R160" s="187"/>
      <c r="S160" s="187"/>
      <c r="T160" s="187"/>
      <c r="U160" s="187"/>
      <c r="V160" s="187"/>
      <c r="W160" s="187"/>
      <c r="X160" s="187"/>
      <c r="Y160" s="187"/>
      <c r="Z160" s="187"/>
      <c r="AA160" s="187"/>
      <c r="AB160" s="187"/>
      <c r="AC160" s="187"/>
    </row>
    <row r="161" spans="1:31" s="222" customFormat="1" ht="15.75" customHeight="1" thickBot="1" x14ac:dyDescent="0.25">
      <c r="A161" s="219"/>
      <c r="B161" s="219"/>
      <c r="C161" s="229" t="s">
        <v>99</v>
      </c>
      <c r="D161" s="219"/>
      <c r="E161" s="219"/>
      <c r="F161" s="219"/>
      <c r="G161" s="219"/>
      <c r="H161" s="219"/>
      <c r="I161" s="219"/>
      <c r="J161" s="219"/>
      <c r="K161" s="219"/>
      <c r="L161" s="219"/>
      <c r="M161" s="219"/>
      <c r="N161" s="221"/>
      <c r="O161" s="250"/>
      <c r="P161" s="225"/>
      <c r="Q161" s="221"/>
      <c r="R161" s="137"/>
      <c r="S161" s="137"/>
      <c r="T161" s="137"/>
      <c r="U161" s="137"/>
      <c r="V161" s="137"/>
      <c r="W161" s="137"/>
      <c r="X161" s="137"/>
      <c r="Y161" s="137"/>
      <c r="Z161" s="137"/>
      <c r="AA161" s="137"/>
      <c r="AB161" s="137"/>
      <c r="AC161" s="137"/>
      <c r="AD161" s="137"/>
      <c r="AE161" s="137"/>
    </row>
    <row r="162" spans="1:31" s="222" customFormat="1" ht="15.75" customHeight="1" x14ac:dyDescent="0.2">
      <c r="A162" s="219"/>
      <c r="B162" s="219"/>
      <c r="C162" s="419"/>
      <c r="D162" s="420"/>
      <c r="E162" s="420"/>
      <c r="F162" s="420"/>
      <c r="G162" s="420"/>
      <c r="H162" s="420"/>
      <c r="I162" s="420"/>
      <c r="J162" s="420"/>
      <c r="K162" s="420"/>
      <c r="L162" s="420"/>
      <c r="M162" s="421"/>
      <c r="N162" s="221"/>
      <c r="O162" s="250"/>
      <c r="P162" s="221"/>
      <c r="Q162" s="221"/>
      <c r="R162" s="137"/>
      <c r="S162" s="137"/>
      <c r="T162" s="137"/>
      <c r="U162" s="169"/>
      <c r="V162" s="169"/>
      <c r="W162" s="169"/>
      <c r="X162" s="137"/>
      <c r="Y162" s="137"/>
      <c r="Z162" s="137"/>
      <c r="AA162" s="137"/>
      <c r="AB162" s="137"/>
      <c r="AC162" s="137"/>
      <c r="AD162" s="137"/>
      <c r="AE162" s="137"/>
    </row>
    <row r="163" spans="1:31" s="222" customFormat="1" ht="15.75" customHeight="1" x14ac:dyDescent="0.2">
      <c r="A163" s="219"/>
      <c r="B163" s="219"/>
      <c r="C163" s="422"/>
      <c r="D163" s="423"/>
      <c r="E163" s="423"/>
      <c r="F163" s="423"/>
      <c r="G163" s="423"/>
      <c r="H163" s="423"/>
      <c r="I163" s="423"/>
      <c r="J163" s="423"/>
      <c r="K163" s="423"/>
      <c r="L163" s="423"/>
      <c r="M163" s="424"/>
      <c r="N163" s="221"/>
      <c r="O163" s="21"/>
      <c r="P163" s="221"/>
      <c r="Q163" s="221"/>
      <c r="R163" s="137"/>
      <c r="S163" s="137"/>
      <c r="T163" s="137"/>
      <c r="U163" s="137"/>
      <c r="V163" s="137"/>
      <c r="W163" s="137"/>
      <c r="X163" s="137"/>
      <c r="Y163" s="137"/>
      <c r="Z163" s="137"/>
      <c r="AA163" s="137"/>
      <c r="AB163" s="137"/>
      <c r="AC163" s="137"/>
      <c r="AD163" s="137"/>
      <c r="AE163" s="137"/>
    </row>
    <row r="164" spans="1:31" s="222" customFormat="1" ht="15.75" customHeight="1" x14ac:dyDescent="0.2">
      <c r="A164" s="219"/>
      <c r="B164" s="219"/>
      <c r="C164" s="422"/>
      <c r="D164" s="423"/>
      <c r="E164" s="423"/>
      <c r="F164" s="423"/>
      <c r="G164" s="423"/>
      <c r="H164" s="423"/>
      <c r="I164" s="423"/>
      <c r="J164" s="423"/>
      <c r="K164" s="423"/>
      <c r="L164" s="423"/>
      <c r="M164" s="424"/>
      <c r="N164" s="221"/>
      <c r="O164" s="21"/>
      <c r="P164" s="221"/>
      <c r="Q164" s="221"/>
      <c r="R164" s="137"/>
      <c r="S164" s="137"/>
      <c r="T164" s="137"/>
      <c r="U164" s="137"/>
      <c r="V164" s="137"/>
      <c r="W164" s="137"/>
      <c r="X164" s="137"/>
      <c r="Y164" s="137"/>
      <c r="Z164" s="137"/>
      <c r="AA164" s="137"/>
      <c r="AB164" s="137"/>
      <c r="AC164" s="137"/>
      <c r="AD164" s="137"/>
      <c r="AE164" s="137"/>
    </row>
    <row r="165" spans="1:31" s="222" customFormat="1" ht="15.75" customHeight="1" x14ac:dyDescent="0.2">
      <c r="A165" s="219"/>
      <c r="B165" s="219"/>
      <c r="C165" s="422"/>
      <c r="D165" s="423"/>
      <c r="E165" s="423"/>
      <c r="F165" s="423"/>
      <c r="G165" s="423"/>
      <c r="H165" s="423"/>
      <c r="I165" s="423"/>
      <c r="J165" s="423"/>
      <c r="K165" s="423"/>
      <c r="L165" s="423"/>
      <c r="M165" s="424"/>
      <c r="N165" s="221"/>
      <c r="O165" s="21"/>
      <c r="P165" s="221"/>
      <c r="Q165" s="221"/>
      <c r="R165" s="137"/>
      <c r="S165" s="137"/>
      <c r="T165" s="137"/>
      <c r="U165" s="137"/>
      <c r="V165" s="137"/>
      <c r="W165" s="137"/>
      <c r="X165" s="137"/>
      <c r="Y165" s="137"/>
      <c r="Z165" s="137"/>
      <c r="AA165" s="137"/>
      <c r="AB165" s="137"/>
      <c r="AC165" s="137"/>
      <c r="AD165" s="137"/>
      <c r="AE165" s="137"/>
    </row>
    <row r="166" spans="1:31" s="222" customFormat="1" ht="15.75" customHeight="1" x14ac:dyDescent="0.2">
      <c r="A166" s="219"/>
      <c r="B166" s="219"/>
      <c r="C166" s="422"/>
      <c r="D166" s="423"/>
      <c r="E166" s="423"/>
      <c r="F166" s="423"/>
      <c r="G166" s="423"/>
      <c r="H166" s="423"/>
      <c r="I166" s="423"/>
      <c r="J166" s="423"/>
      <c r="K166" s="423"/>
      <c r="L166" s="423"/>
      <c r="M166" s="424"/>
      <c r="N166" s="221"/>
      <c r="O166" s="21"/>
      <c r="P166" s="221"/>
      <c r="Q166" s="221"/>
      <c r="R166" s="137"/>
      <c r="S166" s="137"/>
      <c r="T166" s="137"/>
      <c r="U166" s="137"/>
      <c r="V166" s="137"/>
      <c r="W166" s="137"/>
      <c r="X166" s="137"/>
      <c r="Y166" s="137"/>
      <c r="Z166" s="137"/>
      <c r="AA166" s="137"/>
      <c r="AB166" s="137"/>
      <c r="AC166" s="137"/>
      <c r="AD166" s="137"/>
      <c r="AE166" s="137"/>
    </row>
    <row r="167" spans="1:31" s="222" customFormat="1" ht="15.75" customHeight="1" x14ac:dyDescent="0.2">
      <c r="A167" s="219"/>
      <c r="B167" s="219"/>
      <c r="C167" s="422"/>
      <c r="D167" s="423"/>
      <c r="E167" s="423"/>
      <c r="F167" s="423"/>
      <c r="G167" s="423"/>
      <c r="H167" s="423"/>
      <c r="I167" s="423"/>
      <c r="J167" s="423"/>
      <c r="K167" s="423"/>
      <c r="L167" s="423"/>
      <c r="M167" s="424"/>
      <c r="N167" s="221"/>
      <c r="O167" s="21"/>
      <c r="P167" s="221"/>
      <c r="Q167" s="221"/>
      <c r="R167" s="137"/>
      <c r="S167" s="137"/>
      <c r="T167" s="137"/>
      <c r="U167" s="137"/>
      <c r="V167" s="137"/>
      <c r="W167" s="137"/>
      <c r="X167" s="137"/>
      <c r="Y167" s="137"/>
      <c r="Z167" s="137"/>
      <c r="AA167" s="137"/>
      <c r="AB167" s="137"/>
      <c r="AC167" s="137"/>
      <c r="AD167" s="137"/>
      <c r="AE167" s="137"/>
    </row>
    <row r="168" spans="1:31" s="222" customFormat="1" ht="15.75" customHeight="1" x14ac:dyDescent="0.2">
      <c r="A168" s="219"/>
      <c r="B168" s="219"/>
      <c r="C168" s="422"/>
      <c r="D168" s="423"/>
      <c r="E168" s="423"/>
      <c r="F168" s="423"/>
      <c r="G168" s="423"/>
      <c r="H168" s="423"/>
      <c r="I168" s="423"/>
      <c r="J168" s="423"/>
      <c r="K168" s="423"/>
      <c r="L168" s="423"/>
      <c r="M168" s="424"/>
      <c r="N168" s="221"/>
      <c r="O168" s="21"/>
      <c r="P168" s="221"/>
      <c r="Q168" s="221"/>
      <c r="R168" s="137"/>
      <c r="S168" s="137"/>
      <c r="T168" s="137"/>
      <c r="U168" s="137"/>
      <c r="V168" s="137"/>
      <c r="W168" s="137"/>
      <c r="X168" s="137"/>
      <c r="Y168" s="137"/>
      <c r="Z168" s="137"/>
      <c r="AA168" s="137"/>
      <c r="AB168" s="137"/>
      <c r="AC168" s="137"/>
      <c r="AD168" s="137"/>
      <c r="AE168" s="137"/>
    </row>
    <row r="169" spans="1:31" s="222" customFormat="1" ht="15.75" customHeight="1" x14ac:dyDescent="0.2">
      <c r="A169" s="219"/>
      <c r="B169" s="219"/>
      <c r="C169" s="422"/>
      <c r="D169" s="423"/>
      <c r="E169" s="423"/>
      <c r="F169" s="423"/>
      <c r="G169" s="423"/>
      <c r="H169" s="423"/>
      <c r="I169" s="423"/>
      <c r="J169" s="423"/>
      <c r="K169" s="423"/>
      <c r="L169" s="423"/>
      <c r="M169" s="424"/>
      <c r="N169" s="221"/>
      <c r="O169" s="21"/>
      <c r="P169" s="221"/>
      <c r="Q169" s="221"/>
      <c r="R169" s="137"/>
      <c r="S169" s="137"/>
      <c r="T169" s="137"/>
      <c r="U169" s="137"/>
      <c r="V169" s="137"/>
      <c r="W169" s="137"/>
      <c r="X169" s="137"/>
      <c r="Y169" s="137"/>
      <c r="Z169" s="137"/>
      <c r="AA169" s="137"/>
      <c r="AB169" s="137"/>
      <c r="AC169" s="137"/>
      <c r="AD169" s="137"/>
      <c r="AE169" s="137"/>
    </row>
    <row r="170" spans="1:31" s="222" customFormat="1" ht="15.75" customHeight="1" x14ac:dyDescent="0.2">
      <c r="A170" s="219"/>
      <c r="B170" s="219"/>
      <c r="C170" s="422"/>
      <c r="D170" s="423"/>
      <c r="E170" s="423"/>
      <c r="F170" s="423"/>
      <c r="G170" s="423"/>
      <c r="H170" s="423"/>
      <c r="I170" s="423"/>
      <c r="J170" s="423"/>
      <c r="K170" s="423"/>
      <c r="L170" s="423"/>
      <c r="M170" s="424"/>
      <c r="N170" s="221"/>
      <c r="O170" s="21"/>
      <c r="P170" s="221"/>
      <c r="Q170" s="221"/>
      <c r="R170" s="137"/>
      <c r="S170" s="137"/>
      <c r="T170" s="137"/>
      <c r="U170" s="137"/>
      <c r="V170" s="137"/>
      <c r="W170" s="137"/>
      <c r="X170" s="137"/>
      <c r="Y170" s="137"/>
      <c r="Z170" s="137"/>
      <c r="AA170" s="137"/>
      <c r="AB170" s="137"/>
      <c r="AC170" s="137"/>
      <c r="AD170" s="137"/>
      <c r="AE170" s="137"/>
    </row>
    <row r="171" spans="1:31" s="222" customFormat="1" ht="15.75" customHeight="1" x14ac:dyDescent="0.2">
      <c r="A171" s="219"/>
      <c r="B171" s="219"/>
      <c r="C171" s="422"/>
      <c r="D171" s="423"/>
      <c r="E171" s="423"/>
      <c r="F171" s="423"/>
      <c r="G171" s="423"/>
      <c r="H171" s="423"/>
      <c r="I171" s="423"/>
      <c r="J171" s="423"/>
      <c r="K171" s="423"/>
      <c r="L171" s="423"/>
      <c r="M171" s="424"/>
      <c r="N171" s="221"/>
      <c r="O171" s="21"/>
      <c r="P171" s="221"/>
      <c r="Q171" s="221"/>
      <c r="R171" s="137"/>
      <c r="S171" s="137"/>
      <c r="T171" s="137"/>
      <c r="U171" s="137"/>
      <c r="V171" s="137"/>
      <c r="W171" s="137"/>
      <c r="X171" s="137"/>
      <c r="Y171" s="137"/>
      <c r="Z171" s="137"/>
      <c r="AA171" s="137"/>
      <c r="AB171" s="137"/>
      <c r="AC171" s="137"/>
      <c r="AD171" s="137"/>
      <c r="AE171" s="137"/>
    </row>
    <row r="172" spans="1:31" s="222" customFormat="1" ht="15.75" customHeight="1" x14ac:dyDescent="0.2">
      <c r="A172" s="219"/>
      <c r="B172" s="219"/>
      <c r="C172" s="422"/>
      <c r="D172" s="423"/>
      <c r="E172" s="423"/>
      <c r="F172" s="423"/>
      <c r="G172" s="423"/>
      <c r="H172" s="423"/>
      <c r="I172" s="423"/>
      <c r="J172" s="423"/>
      <c r="K172" s="423"/>
      <c r="L172" s="423"/>
      <c r="M172" s="424"/>
      <c r="N172" s="221"/>
      <c r="O172" s="21"/>
      <c r="P172" s="221"/>
      <c r="Q172" s="221"/>
      <c r="R172" s="137"/>
      <c r="S172" s="137"/>
      <c r="T172" s="137"/>
      <c r="U172" s="137"/>
      <c r="V172" s="137"/>
      <c r="W172" s="137"/>
      <c r="X172" s="137"/>
      <c r="Y172" s="137"/>
      <c r="Z172" s="137"/>
      <c r="AA172" s="137"/>
      <c r="AB172" s="137"/>
      <c r="AC172" s="137"/>
      <c r="AD172" s="137"/>
      <c r="AE172" s="137"/>
    </row>
    <row r="173" spans="1:31" s="222" customFormat="1" ht="15.75" customHeight="1" x14ac:dyDescent="0.2">
      <c r="A173" s="219"/>
      <c r="B173" s="219"/>
      <c r="C173" s="422"/>
      <c r="D173" s="423"/>
      <c r="E173" s="423"/>
      <c r="F173" s="423"/>
      <c r="G173" s="423"/>
      <c r="H173" s="423"/>
      <c r="I173" s="423"/>
      <c r="J173" s="423"/>
      <c r="K173" s="423"/>
      <c r="L173" s="423"/>
      <c r="M173" s="424"/>
      <c r="N173" s="221"/>
      <c r="O173" s="21"/>
      <c r="P173" s="221"/>
      <c r="Q173" s="221"/>
      <c r="R173" s="137"/>
      <c r="S173" s="137"/>
      <c r="T173" s="137"/>
      <c r="U173" s="137"/>
      <c r="V173" s="137"/>
      <c r="W173" s="137"/>
      <c r="X173" s="137"/>
      <c r="Y173" s="137"/>
      <c r="Z173" s="137"/>
      <c r="AA173" s="137"/>
      <c r="AB173" s="137"/>
      <c r="AC173" s="137"/>
      <c r="AD173" s="137"/>
      <c r="AE173" s="137"/>
    </row>
    <row r="174" spans="1:31" s="222" customFormat="1" ht="15.75" customHeight="1" x14ac:dyDescent="0.2">
      <c r="A174" s="219"/>
      <c r="B174" s="219"/>
      <c r="C174" s="422"/>
      <c r="D174" s="423"/>
      <c r="E174" s="423"/>
      <c r="F174" s="423"/>
      <c r="G174" s="423"/>
      <c r="H174" s="423"/>
      <c r="I174" s="423"/>
      <c r="J174" s="423"/>
      <c r="K174" s="423"/>
      <c r="L174" s="423"/>
      <c r="M174" s="424"/>
      <c r="N174" s="221"/>
      <c r="O174" s="21"/>
      <c r="P174" s="221"/>
      <c r="Q174" s="221"/>
      <c r="R174" s="137"/>
      <c r="S174" s="137"/>
      <c r="T174" s="137"/>
      <c r="U174" s="137"/>
      <c r="V174" s="137"/>
      <c r="W174" s="137"/>
      <c r="X174" s="137"/>
      <c r="Y174" s="137"/>
      <c r="Z174" s="137"/>
      <c r="AA174" s="137"/>
      <c r="AB174" s="137"/>
      <c r="AC174" s="137"/>
      <c r="AD174" s="137"/>
      <c r="AE174" s="137"/>
    </row>
    <row r="175" spans="1:31" s="222" customFormat="1" ht="15.75" customHeight="1" x14ac:dyDescent="0.2">
      <c r="A175" s="219"/>
      <c r="B175" s="219"/>
      <c r="C175" s="422"/>
      <c r="D175" s="423"/>
      <c r="E175" s="423"/>
      <c r="F175" s="423"/>
      <c r="G175" s="423"/>
      <c r="H175" s="423"/>
      <c r="I175" s="423"/>
      <c r="J175" s="423"/>
      <c r="K175" s="423"/>
      <c r="L175" s="423"/>
      <c r="M175" s="424"/>
      <c r="N175" s="221"/>
      <c r="O175" s="21"/>
      <c r="P175" s="221"/>
      <c r="Q175" s="221"/>
      <c r="R175" s="137"/>
      <c r="S175" s="137"/>
      <c r="T175" s="137"/>
      <c r="U175" s="137"/>
      <c r="V175" s="137"/>
      <c r="W175" s="137"/>
      <c r="X175" s="137"/>
      <c r="Y175" s="137"/>
      <c r="Z175" s="137"/>
      <c r="AA175" s="137"/>
      <c r="AB175" s="137"/>
      <c r="AC175" s="137"/>
      <c r="AD175" s="137"/>
      <c r="AE175" s="137"/>
    </row>
    <row r="176" spans="1:31" s="222" customFormat="1" ht="15.75" customHeight="1" x14ac:dyDescent="0.2">
      <c r="A176" s="219"/>
      <c r="B176" s="219"/>
      <c r="C176" s="422"/>
      <c r="D176" s="423"/>
      <c r="E176" s="423"/>
      <c r="F176" s="423"/>
      <c r="G176" s="423"/>
      <c r="H176" s="423"/>
      <c r="I176" s="423"/>
      <c r="J176" s="423"/>
      <c r="K176" s="423"/>
      <c r="L176" s="423"/>
      <c r="M176" s="424"/>
      <c r="N176" s="221"/>
      <c r="O176" s="21"/>
      <c r="P176" s="221"/>
      <c r="Q176" s="221"/>
      <c r="R176" s="137"/>
      <c r="S176" s="137"/>
      <c r="T176" s="137"/>
      <c r="U176" s="137"/>
      <c r="V176" s="137"/>
      <c r="W176" s="137"/>
      <c r="X176" s="137"/>
      <c r="Y176" s="137"/>
      <c r="Z176" s="137"/>
      <c r="AA176" s="137"/>
      <c r="AB176" s="137"/>
      <c r="AC176" s="137"/>
      <c r="AD176" s="137"/>
      <c r="AE176" s="137"/>
    </row>
    <row r="177" spans="1:31" s="222" customFormat="1" ht="15.75" customHeight="1" thickBot="1" x14ac:dyDescent="0.25">
      <c r="A177" s="219"/>
      <c r="B177" s="219"/>
      <c r="C177" s="425"/>
      <c r="D177" s="426"/>
      <c r="E177" s="426"/>
      <c r="F177" s="426"/>
      <c r="G177" s="426"/>
      <c r="H177" s="426"/>
      <c r="I177" s="426"/>
      <c r="J177" s="426"/>
      <c r="K177" s="426"/>
      <c r="L177" s="426"/>
      <c r="M177" s="427"/>
      <c r="N177" s="221"/>
      <c r="O177" s="21"/>
      <c r="P177" s="221"/>
      <c r="Q177" s="221"/>
      <c r="R177" s="137"/>
      <c r="S177" s="137"/>
      <c r="T177" s="137"/>
      <c r="U177" s="137"/>
      <c r="V177" s="137"/>
      <c r="W177" s="137"/>
      <c r="X177" s="137"/>
      <c r="Y177" s="137"/>
      <c r="Z177" s="137"/>
      <c r="AA177" s="137"/>
      <c r="AB177" s="137"/>
      <c r="AC177" s="137"/>
      <c r="AD177" s="137"/>
      <c r="AE177" s="137"/>
    </row>
    <row r="178" spans="1:31" ht="15.75" customHeight="1" x14ac:dyDescent="0.4">
      <c r="A178" s="6"/>
      <c r="B178" s="7"/>
      <c r="C178" s="179"/>
      <c r="D178" s="3"/>
      <c r="E178" s="1"/>
      <c r="F178" s="1"/>
      <c r="G178" s="1"/>
      <c r="H178" s="1"/>
      <c r="I178" s="1"/>
      <c r="J178" s="1"/>
      <c r="K178" s="1"/>
      <c r="L178" s="1"/>
      <c r="M178" s="1"/>
      <c r="N178" s="130"/>
      <c r="O178" s="253"/>
      <c r="P178" s="238"/>
      <c r="Q178" s="201"/>
      <c r="R178" s="187"/>
      <c r="S178" s="187"/>
      <c r="T178" s="187"/>
      <c r="U178" s="187"/>
      <c r="V178" s="187"/>
      <c r="W178" s="187"/>
      <c r="X178" s="187"/>
      <c r="Y178" s="187"/>
      <c r="Z178" s="187"/>
      <c r="AA178" s="187"/>
      <c r="AB178" s="187"/>
      <c r="AC178" s="187"/>
    </row>
    <row r="179" spans="1:31" ht="15.75" customHeight="1" x14ac:dyDescent="0.4">
      <c r="A179" s="1"/>
      <c r="B179" s="3" t="s">
        <v>268</v>
      </c>
      <c r="C179" s="1"/>
      <c r="D179" s="3"/>
      <c r="E179" s="1"/>
      <c r="F179" s="1"/>
      <c r="G179" s="1"/>
      <c r="H179" s="1"/>
      <c r="I179" s="1"/>
      <c r="J179" s="1"/>
      <c r="K179" s="1"/>
      <c r="L179" s="1"/>
      <c r="M179" s="1"/>
      <c r="N179" s="130"/>
      <c r="O179" s="135"/>
      <c r="P179" s="239"/>
      <c r="Q179" s="201"/>
      <c r="R179" s="187"/>
      <c r="S179" s="187"/>
      <c r="T179" s="187"/>
      <c r="U179" s="187"/>
      <c r="V179" s="187"/>
      <c r="W179" s="187"/>
      <c r="X179" s="187"/>
      <c r="Y179" s="187"/>
      <c r="Z179" s="187"/>
      <c r="AA179" s="187"/>
      <c r="AB179" s="187"/>
      <c r="AC179" s="187"/>
    </row>
    <row r="180" spans="1:31" ht="8.1" customHeight="1" thickBot="1" x14ac:dyDescent="0.45">
      <c r="A180" s="1"/>
      <c r="B180" s="1"/>
      <c r="C180" s="1"/>
      <c r="D180" s="1"/>
      <c r="E180" s="1"/>
      <c r="F180" s="1"/>
      <c r="G180" s="1"/>
      <c r="H180" s="1"/>
      <c r="I180" s="1"/>
      <c r="J180" s="1"/>
      <c r="K180" s="1"/>
      <c r="L180" s="1"/>
      <c r="M180" s="1"/>
      <c r="N180" s="130"/>
      <c r="O180" s="459"/>
      <c r="P180" s="238"/>
      <c r="Q180" s="201"/>
      <c r="R180" s="187"/>
      <c r="S180" s="187"/>
      <c r="T180" s="187"/>
      <c r="U180" s="187"/>
      <c r="V180" s="187"/>
      <c r="W180" s="187"/>
      <c r="X180" s="187"/>
      <c r="Y180" s="187"/>
      <c r="Z180" s="187"/>
      <c r="AA180" s="187"/>
      <c r="AB180" s="187"/>
      <c r="AC180" s="187"/>
    </row>
    <row r="181" spans="1:31" ht="15.75" customHeight="1" thickBot="1" x14ac:dyDescent="0.45">
      <c r="A181" s="1"/>
      <c r="B181" s="1"/>
      <c r="C181" s="176"/>
      <c r="D181" s="3" t="s">
        <v>269</v>
      </c>
      <c r="E181" s="1"/>
      <c r="F181" s="1"/>
      <c r="G181" s="1"/>
      <c r="H181" s="1"/>
      <c r="I181" s="1"/>
      <c r="J181" s="1"/>
      <c r="K181" s="1"/>
      <c r="L181" s="1"/>
      <c r="M181" s="1"/>
      <c r="N181" s="130"/>
      <c r="O181" s="459"/>
      <c r="P181" s="238">
        <f>IF(C181="☑",100,IF(C181="☒", 0, 0))</f>
        <v>0</v>
      </c>
      <c r="Q181" s="201"/>
      <c r="R181" s="187"/>
      <c r="S181" s="187" t="s">
        <v>96</v>
      </c>
      <c r="T181" s="187" t="s">
        <v>83</v>
      </c>
      <c r="U181" s="187" t="s">
        <v>86</v>
      </c>
      <c r="V181" s="187"/>
      <c r="W181" s="187" t="str">
        <f>IF(OR((C181="☒")),"พัฒนาการสร้างความเชื่อมโยงเครือข่ายการให้บริการภาครัฐและหน่วยงานที่เกี่ยวข้อง","")</f>
        <v/>
      </c>
      <c r="X181" s="187"/>
      <c r="Y181" s="187"/>
      <c r="Z181" s="187"/>
      <c r="AA181" s="187"/>
      <c r="AB181" s="187"/>
      <c r="AC181" s="187"/>
    </row>
    <row r="182" spans="1:31" ht="15.75" customHeight="1" x14ac:dyDescent="0.4">
      <c r="A182" s="1"/>
      <c r="B182" s="1"/>
      <c r="C182" s="1"/>
      <c r="D182" s="3" t="s">
        <v>270</v>
      </c>
      <c r="E182" s="1"/>
      <c r="F182" s="1"/>
      <c r="G182" s="1"/>
      <c r="H182" s="1"/>
      <c r="I182" s="1"/>
      <c r="J182" s="1"/>
      <c r="K182" s="1"/>
      <c r="L182" s="1"/>
      <c r="M182" s="1"/>
      <c r="N182" s="130"/>
      <c r="O182" s="459"/>
      <c r="P182" s="238"/>
      <c r="Q182" s="201"/>
      <c r="R182" s="187"/>
      <c r="S182" s="187"/>
      <c r="T182" s="187"/>
      <c r="U182" s="187"/>
      <c r="V182" s="187"/>
      <c r="W182" s="187"/>
      <c r="X182" s="187"/>
      <c r="Y182" s="187"/>
      <c r="Z182" s="187"/>
      <c r="AA182" s="187"/>
      <c r="AB182" s="187"/>
      <c r="AC182" s="187"/>
    </row>
    <row r="183" spans="1:31" ht="15.75" customHeight="1" x14ac:dyDescent="0.4">
      <c r="A183" s="1"/>
      <c r="B183" s="1"/>
      <c r="C183" s="1"/>
      <c r="D183" s="1"/>
      <c r="E183" s="1"/>
      <c r="F183" s="1"/>
      <c r="G183" s="1"/>
      <c r="H183" s="1"/>
      <c r="I183" s="1"/>
      <c r="J183" s="1"/>
      <c r="K183" s="1"/>
      <c r="L183" s="1"/>
      <c r="M183" s="1"/>
      <c r="N183" s="130"/>
      <c r="O183" s="459"/>
      <c r="P183" s="238"/>
      <c r="Q183" s="201"/>
      <c r="R183" s="187"/>
      <c r="S183" s="187"/>
      <c r="T183" s="187"/>
      <c r="U183" s="187"/>
      <c r="V183" s="187"/>
      <c r="W183" s="187"/>
      <c r="X183" s="187"/>
      <c r="Y183" s="187"/>
      <c r="Z183" s="187"/>
      <c r="AA183" s="187"/>
      <c r="AB183" s="187"/>
      <c r="AC183" s="187"/>
    </row>
    <row r="184" spans="1:31" ht="15.75" customHeight="1" thickBot="1" x14ac:dyDescent="0.45">
      <c r="A184" s="1"/>
      <c r="B184" s="1"/>
      <c r="C184" s="4" t="s">
        <v>99</v>
      </c>
      <c r="D184" s="1"/>
      <c r="E184" s="1"/>
      <c r="F184" s="1"/>
      <c r="G184" s="1"/>
      <c r="H184" s="1"/>
      <c r="I184" s="1"/>
      <c r="J184" s="1"/>
      <c r="K184" s="1"/>
      <c r="L184" s="1"/>
      <c r="M184" s="1"/>
      <c r="N184" s="130"/>
      <c r="O184" s="459"/>
      <c r="P184" s="239"/>
      <c r="Q184" s="201"/>
      <c r="R184" s="187"/>
      <c r="S184" s="187"/>
      <c r="T184" s="187"/>
      <c r="U184" s="187" t="s">
        <v>85</v>
      </c>
      <c r="V184" s="187" t="s">
        <v>90</v>
      </c>
      <c r="W184" s="187" t="s">
        <v>96</v>
      </c>
      <c r="X184" s="187"/>
      <c r="Y184" s="187"/>
      <c r="Z184" s="187"/>
      <c r="AA184" s="187"/>
      <c r="AB184" s="187"/>
      <c r="AC184" s="187"/>
    </row>
    <row r="185" spans="1:31" ht="15.75" customHeight="1" x14ac:dyDescent="0.4">
      <c r="A185" s="1"/>
      <c r="B185" s="1"/>
      <c r="C185" s="433"/>
      <c r="D185" s="434"/>
      <c r="E185" s="434"/>
      <c r="F185" s="434"/>
      <c r="G185" s="434"/>
      <c r="H185" s="434"/>
      <c r="I185" s="434"/>
      <c r="J185" s="434"/>
      <c r="K185" s="434"/>
      <c r="L185" s="434"/>
      <c r="M185" s="435"/>
      <c r="N185" s="130"/>
      <c r="O185" s="459"/>
      <c r="P185" s="239"/>
      <c r="Q185" s="201"/>
      <c r="R185" s="187"/>
      <c r="S185" s="187"/>
      <c r="T185" s="187"/>
      <c r="U185" s="211">
        <f>SUM(P124,P127,P130,P154)</f>
        <v>0</v>
      </c>
      <c r="V185" s="211">
        <f>SUM(P156,P159)</f>
        <v>0</v>
      </c>
      <c r="W185" s="211">
        <f>SUM(P181)</f>
        <v>0</v>
      </c>
      <c r="X185" s="187"/>
      <c r="Y185" s="187"/>
      <c r="Z185" s="187"/>
      <c r="AA185" s="187"/>
      <c r="AB185" s="187"/>
      <c r="AC185" s="187"/>
    </row>
    <row r="186" spans="1:31" ht="15.75" customHeight="1" x14ac:dyDescent="0.4">
      <c r="A186" s="1"/>
      <c r="B186" s="1"/>
      <c r="C186" s="436"/>
      <c r="D186" s="437"/>
      <c r="E186" s="437"/>
      <c r="F186" s="437"/>
      <c r="G186" s="437"/>
      <c r="H186" s="437"/>
      <c r="I186" s="437"/>
      <c r="J186" s="437"/>
      <c r="K186" s="437"/>
      <c r="L186" s="437"/>
      <c r="M186" s="438"/>
      <c r="N186" s="130"/>
      <c r="O186" s="459"/>
      <c r="P186" s="238"/>
      <c r="Q186" s="201"/>
      <c r="R186" s="187"/>
      <c r="S186" s="187"/>
      <c r="T186" s="187"/>
      <c r="U186" s="187" t="str">
        <f>IF(U185&lt;300, "พัฒนากระบวนการที่มีความเป็นระบบ", "")</f>
        <v>พัฒนากระบวนการที่มีความเป็นระบบ</v>
      </c>
      <c r="V186" s="187" t="str">
        <f>IF(V185&lt;100, "พัฒนาในเชิงรุกและยืดหยุ่น ยกระดับการพัฒนาด้วยเทคโนโลยี นวัตกรรม และความร่วมมือทุกภาคส่วน", "")</f>
        <v>พัฒนาในเชิงรุกและยืดหยุ่น ยกระดับการพัฒนาด้วยเทคโนโลยี นวัตกรรม และความร่วมมือทุกภาคส่วน</v>
      </c>
      <c r="W186" s="187" t="str">
        <f>IF(W185&lt;100, "พัฒนาในแนวทางต้นน้ำจรดปลายน้ำเพื่อสร้างผลกระทบสูง", "")</f>
        <v>พัฒนาในแนวทางต้นน้ำจรดปลายน้ำเพื่อสร้างผลกระทบสูง</v>
      </c>
      <c r="X186" s="187"/>
      <c r="Y186" s="187"/>
      <c r="Z186" s="187"/>
      <c r="AA186" s="187"/>
      <c r="AB186" s="187"/>
      <c r="AC186" s="187"/>
    </row>
    <row r="187" spans="1:31" ht="15.75" customHeight="1" x14ac:dyDescent="0.4">
      <c r="A187" s="1"/>
      <c r="B187" s="1"/>
      <c r="C187" s="436"/>
      <c r="D187" s="437"/>
      <c r="E187" s="437"/>
      <c r="F187" s="437"/>
      <c r="G187" s="437"/>
      <c r="H187" s="437"/>
      <c r="I187" s="437"/>
      <c r="J187" s="437"/>
      <c r="K187" s="437"/>
      <c r="L187" s="437"/>
      <c r="M187" s="438"/>
      <c r="N187" s="130"/>
      <c r="O187" s="459"/>
      <c r="P187" s="201"/>
      <c r="Q187" s="201"/>
      <c r="R187" s="187"/>
      <c r="S187" s="187"/>
      <c r="T187" s="187"/>
      <c r="U187" s="187"/>
      <c r="V187" s="187"/>
      <c r="W187" s="187"/>
      <c r="X187" s="187"/>
      <c r="Y187" s="187"/>
      <c r="Z187" s="187"/>
      <c r="AA187" s="187"/>
      <c r="AB187" s="187"/>
      <c r="AC187" s="187"/>
    </row>
    <row r="188" spans="1:31" ht="15.75" customHeight="1" x14ac:dyDescent="0.4">
      <c r="A188" s="1"/>
      <c r="B188" s="1"/>
      <c r="C188" s="436"/>
      <c r="D188" s="437"/>
      <c r="E188" s="437"/>
      <c r="F188" s="437"/>
      <c r="G188" s="437"/>
      <c r="H188" s="437"/>
      <c r="I188" s="437"/>
      <c r="J188" s="437"/>
      <c r="K188" s="437"/>
      <c r="L188" s="437"/>
      <c r="M188" s="438"/>
      <c r="N188" s="130"/>
      <c r="O188" s="130"/>
      <c r="P188" s="201"/>
      <c r="Q188" s="201"/>
      <c r="R188" s="187"/>
      <c r="S188" s="187"/>
      <c r="T188" s="187"/>
      <c r="U188" s="187"/>
      <c r="V188" s="187"/>
      <c r="W188" s="187"/>
      <c r="X188" s="187"/>
      <c r="Y188" s="187"/>
      <c r="Z188" s="187"/>
      <c r="AA188" s="187"/>
      <c r="AB188" s="187"/>
      <c r="AC188" s="187"/>
    </row>
    <row r="189" spans="1:31" ht="15.75" customHeight="1" x14ac:dyDescent="0.4">
      <c r="A189" s="1"/>
      <c r="B189" s="1"/>
      <c r="C189" s="436"/>
      <c r="D189" s="437"/>
      <c r="E189" s="437"/>
      <c r="F189" s="437"/>
      <c r="G189" s="437"/>
      <c r="H189" s="437"/>
      <c r="I189" s="437"/>
      <c r="J189" s="437"/>
      <c r="K189" s="437"/>
      <c r="L189" s="437"/>
      <c r="M189" s="438"/>
      <c r="N189" s="130"/>
      <c r="O189" s="130"/>
      <c r="P189" s="201"/>
      <c r="Q189" s="201"/>
      <c r="R189" s="187"/>
      <c r="S189" s="187"/>
      <c r="T189" s="187"/>
      <c r="U189" s="187"/>
      <c r="V189" s="187"/>
      <c r="W189" s="187"/>
      <c r="X189" s="187"/>
      <c r="Y189" s="187"/>
      <c r="Z189" s="187"/>
      <c r="AA189" s="187"/>
      <c r="AB189" s="187"/>
      <c r="AC189" s="187"/>
    </row>
    <row r="190" spans="1:31" ht="15.75" customHeight="1" x14ac:dyDescent="0.4">
      <c r="A190" s="1"/>
      <c r="B190" s="1"/>
      <c r="C190" s="436"/>
      <c r="D190" s="437"/>
      <c r="E190" s="437"/>
      <c r="F190" s="437"/>
      <c r="G190" s="437"/>
      <c r="H190" s="437"/>
      <c r="I190" s="437"/>
      <c r="J190" s="437"/>
      <c r="K190" s="437"/>
      <c r="L190" s="437"/>
      <c r="M190" s="438"/>
      <c r="N190" s="130"/>
      <c r="O190" s="130"/>
      <c r="P190" s="201"/>
      <c r="Q190" s="201"/>
      <c r="R190" s="187"/>
      <c r="S190" s="187"/>
      <c r="T190" s="187"/>
      <c r="U190" s="187"/>
      <c r="V190" s="187"/>
      <c r="W190" s="187"/>
      <c r="X190" s="187"/>
      <c r="Y190" s="187"/>
      <c r="Z190" s="187"/>
      <c r="AA190" s="187"/>
      <c r="AB190" s="187"/>
      <c r="AC190" s="187"/>
    </row>
    <row r="191" spans="1:31" ht="15.75" customHeight="1" x14ac:dyDescent="0.4">
      <c r="A191" s="1"/>
      <c r="B191" s="1"/>
      <c r="C191" s="436"/>
      <c r="D191" s="437"/>
      <c r="E191" s="437"/>
      <c r="F191" s="437"/>
      <c r="G191" s="437"/>
      <c r="H191" s="437"/>
      <c r="I191" s="437"/>
      <c r="J191" s="437"/>
      <c r="K191" s="437"/>
      <c r="L191" s="437"/>
      <c r="M191" s="438"/>
      <c r="N191" s="130"/>
      <c r="O191" s="130"/>
      <c r="P191" s="201"/>
      <c r="Q191" s="201"/>
      <c r="R191" s="187"/>
      <c r="S191" s="187"/>
      <c r="T191" s="187"/>
      <c r="U191" s="187"/>
      <c r="V191" s="187"/>
      <c r="W191" s="187"/>
      <c r="X191" s="187"/>
      <c r="Y191" s="187"/>
      <c r="Z191" s="187"/>
      <c r="AA191" s="187"/>
      <c r="AB191" s="187"/>
      <c r="AC191" s="187"/>
    </row>
    <row r="192" spans="1:31" ht="15.75" customHeight="1" x14ac:dyDescent="0.4">
      <c r="A192" s="1"/>
      <c r="B192" s="1"/>
      <c r="C192" s="436"/>
      <c r="D192" s="437"/>
      <c r="E192" s="437"/>
      <c r="F192" s="437"/>
      <c r="G192" s="437"/>
      <c r="H192" s="437"/>
      <c r="I192" s="437"/>
      <c r="J192" s="437"/>
      <c r="K192" s="437"/>
      <c r="L192" s="437"/>
      <c r="M192" s="438"/>
      <c r="N192" s="130"/>
      <c r="O192" s="130"/>
      <c r="P192" s="201"/>
      <c r="Q192" s="201"/>
      <c r="R192" s="187"/>
      <c r="S192" s="187"/>
      <c r="T192" s="187"/>
      <c r="U192" s="187"/>
      <c r="V192" s="187"/>
      <c r="W192" s="187"/>
      <c r="X192" s="187"/>
      <c r="Y192" s="187"/>
      <c r="Z192" s="187"/>
      <c r="AA192" s="187"/>
      <c r="AB192" s="187"/>
      <c r="AC192" s="187"/>
    </row>
    <row r="193" spans="1:32" ht="15.75" customHeight="1" x14ac:dyDescent="0.4">
      <c r="A193" s="1"/>
      <c r="B193" s="1"/>
      <c r="C193" s="436"/>
      <c r="D193" s="437"/>
      <c r="E193" s="437"/>
      <c r="F193" s="437"/>
      <c r="G193" s="437"/>
      <c r="H193" s="437"/>
      <c r="I193" s="437"/>
      <c r="J193" s="437"/>
      <c r="K193" s="437"/>
      <c r="L193" s="437"/>
      <c r="M193" s="438"/>
      <c r="N193" s="130"/>
      <c r="O193" s="130"/>
      <c r="P193" s="201"/>
      <c r="Q193" s="201"/>
      <c r="R193" s="187"/>
      <c r="S193" s="187"/>
      <c r="T193" s="187"/>
      <c r="U193" s="187"/>
      <c r="V193" s="187"/>
      <c r="W193" s="187"/>
      <c r="X193" s="187"/>
      <c r="Y193" s="187"/>
      <c r="Z193" s="187"/>
      <c r="AA193" s="187"/>
      <c r="AB193" s="187"/>
      <c r="AC193" s="187"/>
    </row>
    <row r="194" spans="1:32" ht="15.75" customHeight="1" x14ac:dyDescent="0.4">
      <c r="A194" s="1"/>
      <c r="B194" s="1"/>
      <c r="C194" s="436"/>
      <c r="D194" s="437"/>
      <c r="E194" s="437"/>
      <c r="F194" s="437"/>
      <c r="G194" s="437"/>
      <c r="H194" s="437"/>
      <c r="I194" s="437"/>
      <c r="J194" s="437"/>
      <c r="K194" s="437"/>
      <c r="L194" s="437"/>
      <c r="M194" s="438"/>
      <c r="N194" s="130"/>
      <c r="O194" s="130"/>
      <c r="P194" s="201"/>
      <c r="Q194" s="201"/>
      <c r="R194" s="187"/>
      <c r="S194" s="187"/>
      <c r="T194" s="187"/>
      <c r="U194" s="187"/>
      <c r="V194" s="187"/>
      <c r="W194" s="187"/>
      <c r="X194" s="187"/>
      <c r="Y194" s="187"/>
      <c r="Z194" s="187"/>
      <c r="AA194" s="187"/>
      <c r="AB194" s="187"/>
      <c r="AC194" s="187"/>
    </row>
    <row r="195" spans="1:32" ht="15.75" customHeight="1" x14ac:dyDescent="0.4">
      <c r="A195" s="1"/>
      <c r="B195" s="1"/>
      <c r="C195" s="436"/>
      <c r="D195" s="437"/>
      <c r="E195" s="437"/>
      <c r="F195" s="437"/>
      <c r="G195" s="437"/>
      <c r="H195" s="437"/>
      <c r="I195" s="437"/>
      <c r="J195" s="437"/>
      <c r="K195" s="437"/>
      <c r="L195" s="437"/>
      <c r="M195" s="438"/>
      <c r="N195" s="130"/>
      <c r="O195" s="130"/>
      <c r="P195" s="201"/>
      <c r="Q195" s="201"/>
      <c r="R195" s="187"/>
      <c r="S195" s="187"/>
      <c r="T195" s="187"/>
      <c r="U195" s="187"/>
      <c r="V195" s="187"/>
      <c r="W195" s="187"/>
      <c r="X195" s="187"/>
      <c r="Y195" s="187"/>
      <c r="Z195" s="187"/>
      <c r="AA195" s="187"/>
      <c r="AB195" s="187"/>
      <c r="AC195" s="187"/>
    </row>
    <row r="196" spans="1:32" ht="15.75" customHeight="1" x14ac:dyDescent="0.4">
      <c r="A196" s="1"/>
      <c r="B196" s="1"/>
      <c r="C196" s="436"/>
      <c r="D196" s="437"/>
      <c r="E196" s="437"/>
      <c r="F196" s="437"/>
      <c r="G196" s="437"/>
      <c r="H196" s="437"/>
      <c r="I196" s="437"/>
      <c r="J196" s="437"/>
      <c r="K196" s="437"/>
      <c r="L196" s="437"/>
      <c r="M196" s="438"/>
      <c r="N196" s="130"/>
      <c r="O196" s="130"/>
      <c r="P196" s="201"/>
      <c r="Q196" s="201"/>
      <c r="R196" s="187"/>
      <c r="S196" s="187"/>
      <c r="T196" s="187"/>
      <c r="U196" s="187"/>
      <c r="V196" s="187"/>
      <c r="W196" s="187"/>
      <c r="X196" s="187"/>
      <c r="Y196" s="187"/>
      <c r="Z196" s="187"/>
      <c r="AA196" s="187"/>
      <c r="AB196" s="187"/>
      <c r="AC196" s="187"/>
    </row>
    <row r="197" spans="1:32" ht="15.75" customHeight="1" x14ac:dyDescent="0.4">
      <c r="A197" s="1"/>
      <c r="B197" s="1"/>
      <c r="C197" s="436"/>
      <c r="D197" s="437"/>
      <c r="E197" s="437"/>
      <c r="F197" s="437"/>
      <c r="G197" s="437"/>
      <c r="H197" s="437"/>
      <c r="I197" s="437"/>
      <c r="J197" s="437"/>
      <c r="K197" s="437"/>
      <c r="L197" s="437"/>
      <c r="M197" s="438"/>
      <c r="N197" s="130"/>
      <c r="O197" s="130"/>
      <c r="P197" s="201"/>
      <c r="Q197" s="201"/>
      <c r="R197" s="187"/>
      <c r="S197" s="187"/>
      <c r="T197" s="187"/>
      <c r="U197" s="187"/>
      <c r="V197" s="187"/>
      <c r="W197" s="187"/>
      <c r="X197" s="187"/>
      <c r="Y197" s="187"/>
      <c r="Z197" s="187"/>
      <c r="AA197" s="187"/>
      <c r="AB197" s="187"/>
      <c r="AC197" s="187"/>
    </row>
    <row r="198" spans="1:32" ht="15.75" customHeight="1" x14ac:dyDescent="0.4">
      <c r="A198" s="1"/>
      <c r="B198" s="1"/>
      <c r="C198" s="436"/>
      <c r="D198" s="437"/>
      <c r="E198" s="437"/>
      <c r="F198" s="437"/>
      <c r="G198" s="437"/>
      <c r="H198" s="437"/>
      <c r="I198" s="437"/>
      <c r="J198" s="437"/>
      <c r="K198" s="437"/>
      <c r="L198" s="437"/>
      <c r="M198" s="438"/>
      <c r="N198" s="130"/>
      <c r="O198" s="130"/>
      <c r="P198" s="201"/>
      <c r="Q198" s="201"/>
      <c r="R198" s="187"/>
      <c r="S198" s="187"/>
      <c r="T198" s="187"/>
      <c r="U198" s="187"/>
      <c r="V198" s="187"/>
      <c r="W198" s="187"/>
      <c r="X198" s="187"/>
      <c r="Y198" s="187"/>
      <c r="Z198" s="187"/>
      <c r="AA198" s="187"/>
      <c r="AB198" s="187"/>
      <c r="AC198" s="187"/>
    </row>
    <row r="199" spans="1:32" ht="15.75" customHeight="1" x14ac:dyDescent="0.4">
      <c r="A199" s="1"/>
      <c r="B199" s="1"/>
      <c r="C199" s="436"/>
      <c r="D199" s="437"/>
      <c r="E199" s="437"/>
      <c r="F199" s="437"/>
      <c r="G199" s="437"/>
      <c r="H199" s="437"/>
      <c r="I199" s="437"/>
      <c r="J199" s="437"/>
      <c r="K199" s="437"/>
      <c r="L199" s="437"/>
      <c r="M199" s="438"/>
      <c r="N199" s="130"/>
      <c r="O199" s="130"/>
      <c r="P199" s="201"/>
      <c r="Q199" s="201"/>
      <c r="R199" s="187"/>
      <c r="S199" s="187"/>
      <c r="T199" s="187"/>
      <c r="U199" s="187"/>
      <c r="V199" s="187"/>
      <c r="W199" s="187"/>
      <c r="X199" s="187"/>
      <c r="Y199" s="187"/>
      <c r="Z199" s="187"/>
      <c r="AA199" s="187"/>
      <c r="AB199" s="187"/>
      <c r="AC199" s="187"/>
    </row>
    <row r="200" spans="1:32" ht="15.75" customHeight="1" thickBot="1" x14ac:dyDescent="0.45">
      <c r="A200" s="1"/>
      <c r="B200" s="1"/>
      <c r="C200" s="439"/>
      <c r="D200" s="440"/>
      <c r="E200" s="440"/>
      <c r="F200" s="440"/>
      <c r="G200" s="440"/>
      <c r="H200" s="440"/>
      <c r="I200" s="440"/>
      <c r="J200" s="440"/>
      <c r="K200" s="440"/>
      <c r="L200" s="440"/>
      <c r="M200" s="441"/>
      <c r="N200" s="130"/>
      <c r="O200" s="130"/>
      <c r="P200" s="201"/>
      <c r="Q200" s="201"/>
      <c r="R200" s="187"/>
      <c r="S200" s="187"/>
      <c r="T200" s="187"/>
      <c r="U200" s="187"/>
      <c r="V200" s="187"/>
      <c r="W200" s="187"/>
      <c r="X200" s="187"/>
      <c r="Y200" s="187"/>
      <c r="Z200" s="187"/>
      <c r="AA200" s="187"/>
      <c r="AB200" s="187"/>
      <c r="AC200" s="187"/>
    </row>
    <row r="201" spans="1:32" ht="15.75" customHeight="1" x14ac:dyDescent="0.4">
      <c r="A201" s="1"/>
      <c r="B201" s="1"/>
      <c r="C201" s="1"/>
      <c r="D201" s="1"/>
      <c r="E201" s="1"/>
      <c r="F201" s="1"/>
      <c r="G201" s="1"/>
      <c r="H201" s="1"/>
      <c r="I201" s="1"/>
      <c r="J201" s="1"/>
      <c r="K201" s="1"/>
      <c r="L201" s="1"/>
      <c r="M201" s="1"/>
      <c r="N201" s="130"/>
      <c r="O201" s="130"/>
      <c r="P201" s="201"/>
      <c r="Q201" s="201"/>
      <c r="R201" s="187"/>
      <c r="S201" s="187"/>
      <c r="T201" s="187"/>
      <c r="U201" s="187"/>
      <c r="V201" s="187"/>
      <c r="W201" s="187"/>
      <c r="X201" s="187"/>
      <c r="Y201" s="187"/>
      <c r="Z201" s="187"/>
      <c r="AA201" s="187"/>
      <c r="AB201" s="187"/>
      <c r="AC201" s="187"/>
    </row>
    <row r="202" spans="1:32" ht="24" x14ac:dyDescent="0.4">
      <c r="A202" s="2" t="s">
        <v>133</v>
      </c>
      <c r="B202" s="1"/>
      <c r="C202" s="1"/>
      <c r="D202" s="1"/>
      <c r="E202" s="1"/>
      <c r="F202" s="1"/>
      <c r="G202" s="1"/>
      <c r="H202" s="1"/>
      <c r="I202" s="1"/>
      <c r="J202" s="1"/>
      <c r="K202" s="1"/>
      <c r="L202" s="1"/>
      <c r="M202" s="1"/>
      <c r="N202" s="130"/>
      <c r="O202" s="21"/>
      <c r="P202" s="201"/>
      <c r="Q202" s="201"/>
      <c r="R202" s="187"/>
      <c r="S202" s="187"/>
      <c r="T202" s="187"/>
      <c r="U202" s="187"/>
      <c r="V202" s="187"/>
      <c r="W202" s="187"/>
      <c r="X202" s="187"/>
      <c r="Y202" s="187"/>
      <c r="Z202" s="187"/>
      <c r="AA202" s="187"/>
      <c r="AB202" s="187"/>
      <c r="AC202" s="187"/>
    </row>
    <row r="203" spans="1:32" s="148" customFormat="1" ht="32.25" customHeight="1" x14ac:dyDescent="0.2">
      <c r="A203" s="392" t="s">
        <v>134</v>
      </c>
      <c r="B203" s="392"/>
      <c r="C203" s="392"/>
      <c r="D203" s="392"/>
      <c r="E203" s="392"/>
      <c r="F203" s="392"/>
      <c r="G203" s="392"/>
      <c r="H203" s="392"/>
      <c r="I203" s="392"/>
      <c r="J203" s="392"/>
      <c r="K203" s="392"/>
      <c r="L203" s="392"/>
      <c r="M203" s="392"/>
      <c r="N203" s="144"/>
      <c r="O203" s="163" t="str">
        <f>A203</f>
        <v>ตัวชี้วัดผลการดำเนินงานที่สำคัญ</v>
      </c>
      <c r="P203" s="156" t="str">
        <f>IFERROR(AVERAGE(P213,P226,P241,P254,P269,P282,P297,P310,P325,P338),"")</f>
        <v/>
      </c>
      <c r="Q203" s="157"/>
      <c r="R203" s="147"/>
      <c r="S203" s="147"/>
      <c r="T203" s="147"/>
      <c r="U203" s="147"/>
      <c r="V203" s="147"/>
      <c r="W203" s="147"/>
      <c r="X203" s="147"/>
      <c r="Y203" s="147"/>
      <c r="Z203" s="147"/>
      <c r="AA203" s="147"/>
      <c r="AB203" s="147"/>
      <c r="AC203" s="147"/>
    </row>
    <row r="204" spans="1:32" s="199" customFormat="1" ht="32.25" customHeight="1" x14ac:dyDescent="0.2">
      <c r="A204" s="399" t="s">
        <v>135</v>
      </c>
      <c r="B204" s="400"/>
      <c r="C204" s="400"/>
      <c r="D204" s="400"/>
      <c r="E204" s="400"/>
      <c r="F204" s="400"/>
      <c r="G204" s="400"/>
      <c r="H204" s="400"/>
      <c r="I204" s="400"/>
      <c r="J204" s="400"/>
      <c r="K204" s="400"/>
      <c r="L204" s="400"/>
      <c r="M204" s="400"/>
      <c r="N204" s="196"/>
      <c r="O204" s="163"/>
      <c r="P204" s="212"/>
      <c r="Q204" s="213"/>
      <c r="R204" s="197"/>
      <c r="S204" s="197"/>
      <c r="T204" s="197"/>
      <c r="U204" s="197"/>
      <c r="V204" s="197"/>
      <c r="W204" s="197"/>
      <c r="X204" s="197"/>
      <c r="Y204" s="197"/>
      <c r="Z204" s="197"/>
      <c r="AA204" s="197"/>
      <c r="AB204" s="197"/>
      <c r="AC204" s="197"/>
      <c r="AD204" s="197"/>
      <c r="AE204" s="198"/>
      <c r="AF204" s="198"/>
    </row>
    <row r="205" spans="1:32" ht="15.95" customHeight="1" x14ac:dyDescent="0.2">
      <c r="A205" s="1"/>
      <c r="B205" s="3" t="s">
        <v>271</v>
      </c>
      <c r="C205" s="1"/>
      <c r="D205" s="3"/>
      <c r="E205" s="1"/>
      <c r="F205" s="1"/>
      <c r="G205" s="1"/>
      <c r="H205" s="1"/>
      <c r="I205" s="1"/>
      <c r="J205" s="1"/>
      <c r="K205" s="1"/>
      <c r="L205" s="1"/>
      <c r="M205" s="1"/>
      <c r="N205" s="21"/>
      <c r="O205" s="21"/>
      <c r="P205" s="21"/>
      <c r="Q205" s="21"/>
    </row>
    <row r="206" spans="1:32" ht="8.1" customHeight="1" x14ac:dyDescent="0.2">
      <c r="A206" s="1"/>
      <c r="B206" s="1"/>
      <c r="C206" s="1"/>
      <c r="D206" s="1"/>
      <c r="E206" s="1"/>
      <c r="F206" s="1"/>
      <c r="G206" s="1"/>
      <c r="H206" s="1"/>
      <c r="I206" s="1"/>
      <c r="J206" s="1"/>
      <c r="K206" s="1"/>
      <c r="L206" s="1"/>
      <c r="M206" s="1"/>
      <c r="N206" s="21"/>
      <c r="O206" s="21"/>
      <c r="P206" s="21"/>
      <c r="Q206" s="21"/>
    </row>
    <row r="207" spans="1:32" ht="15.95" customHeight="1" thickBot="1" x14ac:dyDescent="0.25">
      <c r="A207" s="1"/>
      <c r="B207" s="3"/>
      <c r="C207" s="8" t="s">
        <v>137</v>
      </c>
      <c r="D207" s="3"/>
      <c r="E207" s="1"/>
      <c r="F207" s="1"/>
      <c r="G207" s="1"/>
      <c r="H207" s="1"/>
      <c r="I207" s="1"/>
      <c r="J207" s="1"/>
      <c r="K207" s="1"/>
      <c r="L207" s="1"/>
      <c r="M207" s="1"/>
      <c r="N207" s="21"/>
      <c r="O207" s="21"/>
      <c r="P207" s="21"/>
      <c r="Q207" s="21"/>
    </row>
    <row r="208" spans="1:32" ht="15.95" customHeight="1" thickBot="1" x14ac:dyDescent="0.25">
      <c r="A208" s="1"/>
      <c r="B208" s="1"/>
      <c r="C208" s="445" t="s">
        <v>272</v>
      </c>
      <c r="D208" s="446"/>
      <c r="E208" s="446"/>
      <c r="F208" s="446"/>
      <c r="G208" s="446"/>
      <c r="H208" s="446"/>
      <c r="I208" s="446"/>
      <c r="J208" s="446"/>
      <c r="K208" s="446"/>
      <c r="L208" s="446"/>
      <c r="M208" s="447"/>
      <c r="N208" s="21"/>
      <c r="O208" s="21"/>
      <c r="P208" s="21"/>
      <c r="Q208" s="21"/>
    </row>
    <row r="209" spans="1:21" ht="15.95" customHeight="1" thickBot="1" x14ac:dyDescent="0.25">
      <c r="A209" s="1"/>
      <c r="B209" s="1"/>
      <c r="C209" s="11" t="s">
        <v>138</v>
      </c>
      <c r="D209" s="1"/>
      <c r="E209" s="1"/>
      <c r="F209" s="1"/>
      <c r="G209" s="1"/>
      <c r="H209" s="1"/>
      <c r="I209" s="1"/>
      <c r="J209" s="1"/>
      <c r="K209" s="1"/>
      <c r="L209" s="1"/>
      <c r="M209" s="1"/>
      <c r="N209" s="21"/>
      <c r="O209" s="21"/>
      <c r="P209" s="21"/>
      <c r="Q209" s="21"/>
    </row>
    <row r="210" spans="1:21" ht="15.95" customHeight="1" thickBot="1" x14ac:dyDescent="0.25">
      <c r="A210" s="1"/>
      <c r="B210" s="1"/>
      <c r="C210" s="442"/>
      <c r="D210" s="443"/>
      <c r="E210" s="443"/>
      <c r="F210" s="443"/>
      <c r="G210" s="443"/>
      <c r="H210" s="443"/>
      <c r="I210" s="443"/>
      <c r="J210" s="443"/>
      <c r="K210" s="443"/>
      <c r="L210" s="443"/>
      <c r="M210" s="444"/>
      <c r="N210" s="21"/>
      <c r="O210" s="21"/>
      <c r="P210" s="21"/>
      <c r="Q210" s="21"/>
    </row>
    <row r="211" spans="1:21" ht="15.95" customHeight="1" x14ac:dyDescent="0.2">
      <c r="A211" s="1"/>
      <c r="B211" s="3"/>
      <c r="C211" s="360" t="s">
        <v>139</v>
      </c>
      <c r="D211" s="8"/>
      <c r="E211" s="362" t="s">
        <v>140</v>
      </c>
      <c r="F211" s="11"/>
      <c r="G211" s="364" t="s">
        <v>141</v>
      </c>
      <c r="H211" s="10"/>
      <c r="I211" s="366" t="s">
        <v>142</v>
      </c>
      <c r="J211" s="366"/>
      <c r="K211" s="366"/>
      <c r="L211" s="366"/>
      <c r="M211" s="366"/>
      <c r="N211" s="21"/>
      <c r="O211" s="21"/>
      <c r="P211" s="21"/>
      <c r="Q211" s="21"/>
    </row>
    <row r="212" spans="1:21" ht="15.95" customHeight="1" thickBot="1" x14ac:dyDescent="0.25">
      <c r="A212" s="1"/>
      <c r="B212" s="3"/>
      <c r="C212" s="361"/>
      <c r="D212" s="8"/>
      <c r="E212" s="363"/>
      <c r="F212" s="11"/>
      <c r="G212" s="365"/>
      <c r="H212" s="12"/>
      <c r="I212" s="13">
        <v>2565</v>
      </c>
      <c r="J212" s="13"/>
      <c r="K212" s="13">
        <v>2566</v>
      </c>
      <c r="L212" s="13"/>
      <c r="M212" s="13">
        <v>2567</v>
      </c>
      <c r="N212" s="21"/>
      <c r="O212" s="21"/>
      <c r="P212" s="21"/>
      <c r="Q212" s="21"/>
    </row>
    <row r="213" spans="1:21" ht="15.95" customHeight="1" thickBot="1" x14ac:dyDescent="0.4">
      <c r="A213" s="1"/>
      <c r="B213" s="3"/>
      <c r="C213" s="172"/>
      <c r="D213" s="3"/>
      <c r="E213" s="173"/>
      <c r="F213" s="1"/>
      <c r="G213" s="174"/>
      <c r="H213" s="109"/>
      <c r="I213" s="174"/>
      <c r="J213" s="110"/>
      <c r="K213" s="174"/>
      <c r="L213" s="110"/>
      <c r="M213" s="174"/>
      <c r="N213" s="21"/>
      <c r="O213" s="21" t="str">
        <f>C208</f>
        <v>ตัวชี้วัดของการบรรลุผลลัพธ์ของความพึงพอใจของกลุ่มลูกค้าหลัก</v>
      </c>
      <c r="P213" s="138" t="str">
        <f>ตัววัดหมวด7และคำนวณคะแนน!N16</f>
        <v/>
      </c>
      <c r="Q213" s="21"/>
      <c r="T213" s="136" t="s">
        <v>143</v>
      </c>
      <c r="U213" s="136" t="s">
        <v>144</v>
      </c>
    </row>
    <row r="214" spans="1:21" ht="15.95" customHeight="1" x14ac:dyDescent="0.2">
      <c r="A214" s="1"/>
      <c r="B214" s="1"/>
      <c r="C214" s="1"/>
      <c r="D214" s="1"/>
      <c r="E214" s="1"/>
      <c r="F214" s="1"/>
      <c r="G214" s="1"/>
      <c r="H214" s="1"/>
      <c r="I214" s="1"/>
      <c r="J214" s="1"/>
      <c r="K214" s="1"/>
      <c r="L214" s="1"/>
      <c r="M214" s="1"/>
      <c r="N214" s="21"/>
      <c r="O214" s="21"/>
      <c r="P214" s="21"/>
      <c r="Q214" s="21"/>
    </row>
    <row r="215" spans="1:21" ht="15.95" customHeight="1" thickBot="1" x14ac:dyDescent="0.25">
      <c r="A215" s="1"/>
      <c r="B215" s="1"/>
      <c r="C215" s="13" t="s">
        <v>145</v>
      </c>
      <c r="D215" s="1"/>
      <c r="E215" s="1"/>
      <c r="F215" s="1"/>
      <c r="G215" s="1"/>
      <c r="H215" s="1"/>
      <c r="I215" s="1"/>
      <c r="J215" s="1"/>
      <c r="K215" s="1"/>
      <c r="L215" s="1"/>
      <c r="M215" s="1"/>
      <c r="N215" s="21"/>
      <c r="O215" s="21"/>
      <c r="P215" s="21"/>
      <c r="Q215" s="21"/>
    </row>
    <row r="216" spans="1:21" ht="15.95" customHeight="1" x14ac:dyDescent="0.2">
      <c r="A216" s="1"/>
      <c r="B216" s="1"/>
      <c r="C216" s="433"/>
      <c r="D216" s="434"/>
      <c r="E216" s="434"/>
      <c r="F216" s="434"/>
      <c r="G216" s="434"/>
      <c r="H216" s="434"/>
      <c r="I216" s="434"/>
      <c r="J216" s="434"/>
      <c r="K216" s="434"/>
      <c r="L216" s="434"/>
      <c r="M216" s="435"/>
      <c r="N216" s="21"/>
      <c r="O216" s="21"/>
      <c r="P216" s="21"/>
      <c r="Q216" s="21"/>
    </row>
    <row r="217" spans="1:21" ht="15.95" customHeight="1" x14ac:dyDescent="0.2">
      <c r="A217" s="1"/>
      <c r="B217" s="1"/>
      <c r="C217" s="436"/>
      <c r="D217" s="437"/>
      <c r="E217" s="437"/>
      <c r="F217" s="437"/>
      <c r="G217" s="437"/>
      <c r="H217" s="437"/>
      <c r="I217" s="437"/>
      <c r="J217" s="437"/>
      <c r="K217" s="437"/>
      <c r="L217" s="437"/>
      <c r="M217" s="438"/>
      <c r="N217" s="21"/>
      <c r="O217" s="21"/>
      <c r="P217" s="21"/>
      <c r="Q217" s="21"/>
    </row>
    <row r="218" spans="1:21" ht="15.95" customHeight="1" thickBot="1" x14ac:dyDescent="0.25">
      <c r="A218" s="1"/>
      <c r="B218" s="1"/>
      <c r="C218" s="439"/>
      <c r="D218" s="440"/>
      <c r="E218" s="440"/>
      <c r="F218" s="440"/>
      <c r="G218" s="440"/>
      <c r="H218" s="440"/>
      <c r="I218" s="440"/>
      <c r="J218" s="440"/>
      <c r="K218" s="440"/>
      <c r="L218" s="440"/>
      <c r="M218" s="441"/>
      <c r="N218" s="21"/>
      <c r="O218" s="21"/>
      <c r="P218" s="21"/>
      <c r="Q218" s="21"/>
    </row>
    <row r="219" spans="1:21" ht="15.95" customHeight="1" x14ac:dyDescent="0.2">
      <c r="A219" s="1"/>
      <c r="B219" s="1"/>
      <c r="C219" s="1"/>
      <c r="D219" s="1"/>
      <c r="E219" s="1"/>
      <c r="F219" s="1"/>
      <c r="G219" s="1"/>
      <c r="H219" s="1"/>
      <c r="I219" s="1"/>
      <c r="J219" s="1"/>
      <c r="K219" s="1"/>
      <c r="L219" s="1"/>
      <c r="M219" s="1"/>
      <c r="N219" s="21"/>
      <c r="O219" s="21"/>
      <c r="P219" s="21"/>
      <c r="Q219" s="21"/>
    </row>
    <row r="220" spans="1:21" ht="15.95" customHeight="1" thickBot="1" x14ac:dyDescent="0.25">
      <c r="A220" s="1"/>
      <c r="B220" s="3"/>
      <c r="C220" s="8" t="s">
        <v>137</v>
      </c>
      <c r="D220" s="3"/>
      <c r="E220" s="1"/>
      <c r="F220" s="1"/>
      <c r="G220" s="1"/>
      <c r="H220" s="1"/>
      <c r="I220" s="1"/>
      <c r="J220" s="1"/>
      <c r="K220" s="1"/>
      <c r="L220" s="1"/>
      <c r="M220" s="1"/>
      <c r="N220" s="21"/>
      <c r="O220" s="21"/>
      <c r="P220" s="21"/>
      <c r="Q220" s="21"/>
    </row>
    <row r="221" spans="1:21" ht="15.95" customHeight="1" thickBot="1" x14ac:dyDescent="0.25">
      <c r="A221" s="1"/>
      <c r="B221" s="1"/>
      <c r="C221" s="445" t="s">
        <v>272</v>
      </c>
      <c r="D221" s="446"/>
      <c r="E221" s="446"/>
      <c r="F221" s="446"/>
      <c r="G221" s="446"/>
      <c r="H221" s="446"/>
      <c r="I221" s="446"/>
      <c r="J221" s="446"/>
      <c r="K221" s="446"/>
      <c r="L221" s="446"/>
      <c r="M221" s="447"/>
      <c r="N221" s="21"/>
      <c r="O221" s="21"/>
      <c r="P221" s="21"/>
      <c r="Q221" s="21"/>
    </row>
    <row r="222" spans="1:21" ht="15.95" customHeight="1" thickBot="1" x14ac:dyDescent="0.25">
      <c r="A222" s="1"/>
      <c r="B222" s="1"/>
      <c r="C222" s="11" t="s">
        <v>138</v>
      </c>
      <c r="D222" s="1"/>
      <c r="E222" s="1"/>
      <c r="F222" s="1"/>
      <c r="G222" s="1"/>
      <c r="H222" s="1"/>
      <c r="I222" s="1"/>
      <c r="J222" s="1"/>
      <c r="K222" s="1"/>
      <c r="L222" s="1"/>
      <c r="M222" s="1"/>
      <c r="N222" s="21"/>
      <c r="O222" s="21"/>
      <c r="P222" s="21"/>
      <c r="Q222" s="21"/>
    </row>
    <row r="223" spans="1:21" ht="15.95" customHeight="1" thickBot="1" x14ac:dyDescent="0.25">
      <c r="A223" s="1"/>
      <c r="B223" s="1"/>
      <c r="C223" s="442"/>
      <c r="D223" s="443"/>
      <c r="E223" s="443"/>
      <c r="F223" s="443"/>
      <c r="G223" s="443"/>
      <c r="H223" s="443"/>
      <c r="I223" s="443"/>
      <c r="J223" s="443"/>
      <c r="K223" s="443"/>
      <c r="L223" s="443"/>
      <c r="M223" s="444"/>
      <c r="N223" s="21"/>
      <c r="O223" s="21"/>
      <c r="P223" s="21"/>
      <c r="Q223" s="21"/>
    </row>
    <row r="224" spans="1:21" ht="15.95" customHeight="1" x14ac:dyDescent="0.2">
      <c r="A224" s="1"/>
      <c r="B224" s="3"/>
      <c r="C224" s="360" t="s">
        <v>139</v>
      </c>
      <c r="D224" s="8"/>
      <c r="E224" s="362" t="s">
        <v>140</v>
      </c>
      <c r="F224" s="11"/>
      <c r="G224" s="364" t="s">
        <v>141</v>
      </c>
      <c r="H224" s="10"/>
      <c r="I224" s="366" t="s">
        <v>142</v>
      </c>
      <c r="J224" s="366"/>
      <c r="K224" s="366"/>
      <c r="L224" s="366"/>
      <c r="M224" s="366"/>
      <c r="N224" s="21"/>
      <c r="O224" s="21"/>
      <c r="P224" s="21"/>
      <c r="Q224" s="21"/>
    </row>
    <row r="225" spans="1:21" ht="15.95" customHeight="1" thickBot="1" x14ac:dyDescent="0.25">
      <c r="A225" s="1"/>
      <c r="B225" s="3"/>
      <c r="C225" s="361"/>
      <c r="D225" s="8"/>
      <c r="E225" s="363"/>
      <c r="F225" s="11"/>
      <c r="G225" s="365"/>
      <c r="H225" s="12"/>
      <c r="I225" s="13">
        <v>2565</v>
      </c>
      <c r="J225" s="13"/>
      <c r="K225" s="13">
        <v>2566</v>
      </c>
      <c r="L225" s="13"/>
      <c r="M225" s="13">
        <v>2567</v>
      </c>
      <c r="N225" s="21"/>
      <c r="O225" s="21"/>
      <c r="P225" s="21"/>
      <c r="Q225" s="21"/>
    </row>
    <row r="226" spans="1:21" ht="15.95" customHeight="1" thickBot="1" x14ac:dyDescent="0.4">
      <c r="A226" s="1"/>
      <c r="B226" s="3"/>
      <c r="C226" s="172"/>
      <c r="D226" s="3"/>
      <c r="E226" s="173"/>
      <c r="F226" s="1"/>
      <c r="G226" s="174"/>
      <c r="H226" s="109"/>
      <c r="I226" s="174"/>
      <c r="J226" s="110"/>
      <c r="K226" s="174"/>
      <c r="L226" s="110"/>
      <c r="M226" s="174"/>
      <c r="N226" s="21"/>
      <c r="O226" s="21" t="str">
        <f>C221</f>
        <v>ตัวชี้วัดของการบรรลุผลลัพธ์ของความพึงพอใจของกลุ่มลูกค้าหลัก</v>
      </c>
      <c r="P226" s="138" t="str">
        <f>ตัววัดหมวด7และคำนวณคะแนน!N17</f>
        <v/>
      </c>
      <c r="Q226" s="21"/>
      <c r="T226" s="136" t="s">
        <v>143</v>
      </c>
      <c r="U226" s="136" t="s">
        <v>144</v>
      </c>
    </row>
    <row r="227" spans="1:21" ht="15.95" customHeight="1" x14ac:dyDescent="0.2">
      <c r="A227" s="1"/>
      <c r="B227" s="1"/>
      <c r="C227" s="1"/>
      <c r="D227" s="1"/>
      <c r="E227" s="1"/>
      <c r="F227" s="1"/>
      <c r="G227" s="1"/>
      <c r="H227" s="1"/>
      <c r="I227" s="1"/>
      <c r="J227" s="1"/>
      <c r="K227" s="1"/>
      <c r="L227" s="1"/>
      <c r="M227" s="1"/>
      <c r="N227" s="21"/>
      <c r="O227" s="21"/>
      <c r="P227" s="21"/>
      <c r="Q227" s="21"/>
    </row>
    <row r="228" spans="1:21" ht="15.95" customHeight="1" thickBot="1" x14ac:dyDescent="0.25">
      <c r="A228" s="1"/>
      <c r="B228" s="1"/>
      <c r="C228" s="13" t="s">
        <v>145</v>
      </c>
      <c r="D228" s="1"/>
      <c r="E228" s="1"/>
      <c r="F228" s="1"/>
      <c r="G228" s="1"/>
      <c r="H228" s="1"/>
      <c r="I228" s="1"/>
      <c r="J228" s="1"/>
      <c r="K228" s="1"/>
      <c r="L228" s="1"/>
      <c r="M228" s="1"/>
      <c r="N228" s="21"/>
      <c r="O228" s="21"/>
      <c r="P228" s="21"/>
      <c r="Q228" s="21"/>
    </row>
    <row r="229" spans="1:21" ht="15.95" customHeight="1" x14ac:dyDescent="0.2">
      <c r="A229" s="1"/>
      <c r="B229" s="1"/>
      <c r="C229" s="433"/>
      <c r="D229" s="434"/>
      <c r="E229" s="434"/>
      <c r="F229" s="434"/>
      <c r="G229" s="434"/>
      <c r="H229" s="434"/>
      <c r="I229" s="434"/>
      <c r="J229" s="434"/>
      <c r="K229" s="434"/>
      <c r="L229" s="434"/>
      <c r="M229" s="435"/>
      <c r="N229" s="21"/>
      <c r="O229" s="21"/>
      <c r="P229" s="21"/>
      <c r="Q229" s="21"/>
    </row>
    <row r="230" spans="1:21" ht="15.95" customHeight="1" x14ac:dyDescent="0.2">
      <c r="A230" s="1"/>
      <c r="B230" s="1"/>
      <c r="C230" s="436"/>
      <c r="D230" s="437"/>
      <c r="E230" s="437"/>
      <c r="F230" s="437"/>
      <c r="G230" s="437"/>
      <c r="H230" s="437"/>
      <c r="I230" s="437"/>
      <c r="J230" s="437"/>
      <c r="K230" s="437"/>
      <c r="L230" s="437"/>
      <c r="M230" s="438"/>
      <c r="N230" s="21"/>
      <c r="O230" s="21"/>
      <c r="P230" s="21"/>
      <c r="Q230" s="21"/>
    </row>
    <row r="231" spans="1:21" ht="15.95" customHeight="1" thickBot="1" x14ac:dyDescent="0.25">
      <c r="A231" s="1"/>
      <c r="B231" s="1"/>
      <c r="C231" s="439"/>
      <c r="D231" s="440"/>
      <c r="E231" s="440"/>
      <c r="F231" s="440"/>
      <c r="G231" s="440"/>
      <c r="H231" s="440"/>
      <c r="I231" s="440"/>
      <c r="J231" s="440"/>
      <c r="K231" s="440"/>
      <c r="L231" s="440"/>
      <c r="M231" s="441"/>
      <c r="N231" s="21"/>
      <c r="O231" s="21"/>
      <c r="P231" s="21"/>
      <c r="Q231" s="21"/>
    </row>
    <row r="232" spans="1:21" ht="15.95" customHeight="1" x14ac:dyDescent="0.2">
      <c r="A232" s="1"/>
      <c r="B232" s="1"/>
      <c r="C232" s="1"/>
      <c r="D232" s="1"/>
      <c r="E232" s="1"/>
      <c r="F232" s="1"/>
      <c r="G232" s="1"/>
      <c r="H232" s="1"/>
      <c r="I232" s="1"/>
      <c r="J232" s="1"/>
      <c r="K232" s="1"/>
      <c r="L232" s="1"/>
      <c r="M232" s="1"/>
      <c r="N232" s="21"/>
      <c r="O232" s="21"/>
      <c r="P232" s="21"/>
      <c r="Q232" s="21"/>
    </row>
    <row r="233" spans="1:21" ht="15.95" customHeight="1" x14ac:dyDescent="0.2">
      <c r="A233" s="1"/>
      <c r="B233" s="3" t="s">
        <v>273</v>
      </c>
      <c r="C233" s="1"/>
      <c r="D233" s="3"/>
      <c r="E233" s="1"/>
      <c r="F233" s="1"/>
      <c r="G233" s="1"/>
      <c r="H233" s="1"/>
      <c r="I233" s="1"/>
      <c r="J233" s="1"/>
      <c r="K233" s="1"/>
      <c r="L233" s="1"/>
      <c r="M233" s="1"/>
      <c r="N233" s="21"/>
      <c r="O233" s="21"/>
      <c r="P233" s="21"/>
      <c r="Q233" s="21"/>
    </row>
    <row r="234" spans="1:21" ht="8.1" customHeight="1" x14ac:dyDescent="0.2">
      <c r="A234" s="1"/>
      <c r="B234" s="1"/>
      <c r="C234" s="1"/>
      <c r="D234" s="1"/>
      <c r="E234" s="1"/>
      <c r="F234" s="1"/>
      <c r="G234" s="1"/>
      <c r="H234" s="1"/>
      <c r="I234" s="1"/>
      <c r="J234" s="1"/>
      <c r="K234" s="1"/>
      <c r="L234" s="1"/>
      <c r="M234" s="1"/>
      <c r="N234" s="21"/>
      <c r="O234" s="21"/>
      <c r="P234" s="21"/>
      <c r="Q234" s="21"/>
    </row>
    <row r="235" spans="1:21" ht="15.95" customHeight="1" thickBot="1" x14ac:dyDescent="0.25">
      <c r="A235" s="1"/>
      <c r="B235" s="3"/>
      <c r="C235" s="8" t="s">
        <v>137</v>
      </c>
      <c r="D235" s="3"/>
      <c r="E235" s="1"/>
      <c r="F235" s="1"/>
      <c r="G235" s="1"/>
      <c r="H235" s="1"/>
      <c r="I235" s="1"/>
      <c r="J235" s="1"/>
      <c r="K235" s="1"/>
      <c r="L235" s="1"/>
      <c r="M235" s="1"/>
      <c r="N235" s="21"/>
      <c r="O235" s="21"/>
      <c r="P235" s="21"/>
      <c r="Q235" s="21"/>
    </row>
    <row r="236" spans="1:21" ht="32.1" customHeight="1" thickBot="1" x14ac:dyDescent="0.25">
      <c r="A236" s="1"/>
      <c r="B236" s="1"/>
      <c r="C236" s="445" t="s">
        <v>274</v>
      </c>
      <c r="D236" s="446"/>
      <c r="E236" s="446"/>
      <c r="F236" s="446"/>
      <c r="G236" s="446"/>
      <c r="H236" s="446"/>
      <c r="I236" s="446"/>
      <c r="J236" s="446"/>
      <c r="K236" s="446"/>
      <c r="L236" s="446"/>
      <c r="M236" s="447"/>
      <c r="N236" s="21"/>
      <c r="O236" s="21"/>
      <c r="P236" s="21"/>
      <c r="Q236" s="21"/>
    </row>
    <row r="237" spans="1:21" ht="15.95" customHeight="1" thickBot="1" x14ac:dyDescent="0.25">
      <c r="A237" s="1"/>
      <c r="B237" s="1"/>
      <c r="C237" s="11" t="s">
        <v>138</v>
      </c>
      <c r="D237" s="1"/>
      <c r="E237" s="1"/>
      <c r="F237" s="1"/>
      <c r="G237" s="244" t="s">
        <v>275</v>
      </c>
      <c r="H237" s="1"/>
      <c r="I237" s="1"/>
      <c r="J237" s="1"/>
      <c r="K237" s="1"/>
      <c r="L237" s="1"/>
      <c r="M237" s="1"/>
      <c r="N237" s="21"/>
      <c r="O237" s="21"/>
      <c r="P237" s="21"/>
      <c r="Q237" s="21"/>
    </row>
    <row r="238" spans="1:21" ht="15.95" customHeight="1" thickBot="1" x14ac:dyDescent="0.25">
      <c r="A238" s="1"/>
      <c r="B238" s="1"/>
      <c r="C238" s="442" t="s">
        <v>276</v>
      </c>
      <c r="D238" s="443"/>
      <c r="E238" s="443"/>
      <c r="F238" s="443"/>
      <c r="G238" s="443"/>
      <c r="H238" s="443"/>
      <c r="I238" s="443"/>
      <c r="J238" s="443"/>
      <c r="K238" s="443"/>
      <c r="L238" s="443"/>
      <c r="M238" s="444"/>
      <c r="N238" s="21"/>
      <c r="O238" s="21"/>
      <c r="P238" s="21"/>
      <c r="Q238" s="21"/>
    </row>
    <row r="239" spans="1:21" ht="15.95" customHeight="1" x14ac:dyDescent="0.2">
      <c r="A239" s="1"/>
      <c r="B239" s="3"/>
      <c r="C239" s="360" t="s">
        <v>139</v>
      </c>
      <c r="D239" s="8"/>
      <c r="E239" s="362" t="s">
        <v>140</v>
      </c>
      <c r="F239" s="11"/>
      <c r="G239" s="364" t="s">
        <v>141</v>
      </c>
      <c r="H239" s="10"/>
      <c r="I239" s="366" t="s">
        <v>142</v>
      </c>
      <c r="J239" s="366"/>
      <c r="K239" s="366"/>
      <c r="L239" s="366"/>
      <c r="M239" s="366"/>
      <c r="N239" s="21"/>
      <c r="O239" s="21"/>
      <c r="P239" s="21"/>
      <c r="Q239" s="21"/>
    </row>
    <row r="240" spans="1:21" ht="15.95" customHeight="1" thickBot="1" x14ac:dyDescent="0.25">
      <c r="A240" s="1"/>
      <c r="B240" s="3"/>
      <c r="C240" s="361"/>
      <c r="D240" s="8"/>
      <c r="E240" s="363"/>
      <c r="F240" s="11"/>
      <c r="G240" s="365"/>
      <c r="H240" s="12"/>
      <c r="I240" s="13">
        <v>2565</v>
      </c>
      <c r="J240" s="13"/>
      <c r="K240" s="13">
        <v>2566</v>
      </c>
      <c r="L240" s="13"/>
      <c r="M240" s="13">
        <v>2567</v>
      </c>
      <c r="N240" s="21"/>
      <c r="O240" s="21"/>
      <c r="P240" s="21"/>
      <c r="Q240" s="21"/>
    </row>
    <row r="241" spans="1:21" ht="15.95" customHeight="1" thickBot="1" x14ac:dyDescent="0.4">
      <c r="A241" s="1"/>
      <c r="B241" s="3"/>
      <c r="C241" s="172"/>
      <c r="D241" s="3"/>
      <c r="E241" s="173"/>
      <c r="F241" s="1"/>
      <c r="G241" s="174"/>
      <c r="H241" s="109"/>
      <c r="I241" s="174"/>
      <c r="J241" s="110"/>
      <c r="K241" s="174"/>
      <c r="L241" s="110"/>
      <c r="M241" s="174"/>
      <c r="N241" s="21"/>
      <c r="O241" s="21" t="str">
        <f>C236</f>
        <v>ตัวชี้วัดของการบรรลุผลการพัฒนานวัตกรรมเพื่อปรับปรุงการบริการที่เกิดประโยชน์ต่อผู้รับบริการที่สามารถวัดผลได้</v>
      </c>
      <c r="P241" s="138" t="str">
        <f>ตัววัดหมวด7และคำนวณคะแนน!N18</f>
        <v/>
      </c>
      <c r="Q241" s="21"/>
      <c r="T241" s="136" t="s">
        <v>143</v>
      </c>
      <c r="U241" s="136" t="s">
        <v>144</v>
      </c>
    </row>
    <row r="242" spans="1:21" ht="15.95" customHeight="1" x14ac:dyDescent="0.2">
      <c r="A242" s="1"/>
      <c r="B242" s="1"/>
      <c r="C242" s="1"/>
      <c r="D242" s="1"/>
      <c r="E242" s="1"/>
      <c r="F242" s="1"/>
      <c r="G242" s="1"/>
      <c r="H242" s="1"/>
      <c r="I242" s="1"/>
      <c r="J242" s="1"/>
      <c r="K242" s="1"/>
      <c r="L242" s="1"/>
      <c r="M242" s="1"/>
      <c r="N242" s="21"/>
      <c r="O242" s="21"/>
      <c r="P242" s="21"/>
      <c r="Q242" s="21"/>
    </row>
    <row r="243" spans="1:21" ht="15.95" customHeight="1" thickBot="1" x14ac:dyDescent="0.25">
      <c r="A243" s="1"/>
      <c r="B243" s="1"/>
      <c r="C243" s="13" t="s">
        <v>145</v>
      </c>
      <c r="D243" s="1"/>
      <c r="E243" s="1"/>
      <c r="F243" s="1"/>
      <c r="G243" s="1"/>
      <c r="H243" s="1"/>
      <c r="I243" s="1"/>
      <c r="J243" s="1"/>
      <c r="K243" s="1"/>
      <c r="L243" s="1"/>
      <c r="M243" s="1"/>
      <c r="N243" s="21"/>
      <c r="O243" s="21"/>
      <c r="P243" s="21"/>
      <c r="Q243" s="21"/>
    </row>
    <row r="244" spans="1:21" ht="15.95" customHeight="1" x14ac:dyDescent="0.2">
      <c r="A244" s="1"/>
      <c r="B244" s="1"/>
      <c r="C244" s="433"/>
      <c r="D244" s="434"/>
      <c r="E244" s="434"/>
      <c r="F244" s="434"/>
      <c r="G244" s="434"/>
      <c r="H244" s="434"/>
      <c r="I244" s="434"/>
      <c r="J244" s="434"/>
      <c r="K244" s="434"/>
      <c r="L244" s="434"/>
      <c r="M244" s="435"/>
      <c r="N244" s="21"/>
      <c r="O244" s="21"/>
      <c r="P244" s="21"/>
      <c r="Q244" s="21"/>
    </row>
    <row r="245" spans="1:21" ht="15.95" customHeight="1" x14ac:dyDescent="0.2">
      <c r="A245" s="1"/>
      <c r="B245" s="1"/>
      <c r="C245" s="436"/>
      <c r="D245" s="437"/>
      <c r="E245" s="437"/>
      <c r="F245" s="437"/>
      <c r="G245" s="437"/>
      <c r="H245" s="437"/>
      <c r="I245" s="437"/>
      <c r="J245" s="437"/>
      <c r="K245" s="437"/>
      <c r="L245" s="437"/>
      <c r="M245" s="438"/>
      <c r="N245" s="21"/>
      <c r="O245" s="21"/>
      <c r="P245" s="21"/>
      <c r="Q245" s="21"/>
    </row>
    <row r="246" spans="1:21" ht="15.95" customHeight="1" thickBot="1" x14ac:dyDescent="0.25">
      <c r="A246" s="1"/>
      <c r="B246" s="1"/>
      <c r="C246" s="439"/>
      <c r="D246" s="440"/>
      <c r="E246" s="440"/>
      <c r="F246" s="440"/>
      <c r="G246" s="440"/>
      <c r="H246" s="440"/>
      <c r="I246" s="440"/>
      <c r="J246" s="440"/>
      <c r="K246" s="440"/>
      <c r="L246" s="440"/>
      <c r="M246" s="441"/>
      <c r="N246" s="21"/>
      <c r="O246" s="21"/>
      <c r="P246" s="21"/>
      <c r="Q246" s="21"/>
    </row>
    <row r="247" spans="1:21" ht="15.95" customHeight="1" x14ac:dyDescent="0.2">
      <c r="A247" s="1"/>
      <c r="B247" s="1"/>
      <c r="C247" s="1"/>
      <c r="D247" s="1"/>
      <c r="E247" s="1"/>
      <c r="F247" s="1"/>
      <c r="G247" s="1"/>
      <c r="H247" s="1"/>
      <c r="I247" s="1"/>
      <c r="J247" s="1"/>
      <c r="K247" s="1"/>
      <c r="L247" s="1"/>
      <c r="M247" s="1"/>
      <c r="N247" s="21"/>
      <c r="O247" s="21"/>
      <c r="P247" s="21"/>
      <c r="Q247" s="21"/>
    </row>
    <row r="248" spans="1:21" ht="15.95" customHeight="1" thickBot="1" x14ac:dyDescent="0.25">
      <c r="A248" s="1"/>
      <c r="B248" s="3"/>
      <c r="C248" s="8" t="s">
        <v>137</v>
      </c>
      <c r="D248" s="3"/>
      <c r="E248" s="1"/>
      <c r="F248" s="1"/>
      <c r="G248" s="1"/>
      <c r="H248" s="1"/>
      <c r="I248" s="1"/>
      <c r="J248" s="1"/>
      <c r="K248" s="1"/>
      <c r="L248" s="1"/>
      <c r="M248" s="1"/>
      <c r="N248" s="21"/>
      <c r="O248" s="21"/>
      <c r="P248" s="21"/>
      <c r="Q248" s="21"/>
    </row>
    <row r="249" spans="1:21" ht="32.1" customHeight="1" thickBot="1" x14ac:dyDescent="0.25">
      <c r="A249" s="1"/>
      <c r="B249" s="1"/>
      <c r="C249" s="445" t="s">
        <v>274</v>
      </c>
      <c r="D249" s="446"/>
      <c r="E249" s="446"/>
      <c r="F249" s="446"/>
      <c r="G249" s="446"/>
      <c r="H249" s="446"/>
      <c r="I249" s="446"/>
      <c r="J249" s="446"/>
      <c r="K249" s="446"/>
      <c r="L249" s="446"/>
      <c r="M249" s="447"/>
      <c r="N249" s="21"/>
      <c r="O249" s="21"/>
      <c r="P249" s="21"/>
      <c r="Q249" s="21"/>
    </row>
    <row r="250" spans="1:21" ht="15.95" customHeight="1" thickBot="1" x14ac:dyDescent="0.25">
      <c r="A250" s="1"/>
      <c r="B250" s="1"/>
      <c r="C250" s="11" t="s">
        <v>138</v>
      </c>
      <c r="D250" s="1"/>
      <c r="E250" s="1"/>
      <c r="F250" s="1"/>
      <c r="G250" s="1"/>
      <c r="H250" s="1"/>
      <c r="I250" s="1"/>
      <c r="J250" s="1"/>
      <c r="K250" s="1"/>
      <c r="L250" s="1"/>
      <c r="M250" s="1"/>
      <c r="N250" s="21"/>
      <c r="O250" s="21"/>
      <c r="P250" s="21"/>
      <c r="Q250" s="21"/>
    </row>
    <row r="251" spans="1:21" ht="15.95" customHeight="1" thickBot="1" x14ac:dyDescent="0.25">
      <c r="A251" s="1"/>
      <c r="B251" s="1"/>
      <c r="C251" s="442"/>
      <c r="D251" s="443"/>
      <c r="E251" s="443"/>
      <c r="F251" s="443"/>
      <c r="G251" s="443"/>
      <c r="H251" s="443"/>
      <c r="I251" s="443"/>
      <c r="J251" s="443"/>
      <c r="K251" s="443"/>
      <c r="L251" s="443"/>
      <c r="M251" s="444"/>
      <c r="N251" s="21"/>
      <c r="O251" s="21"/>
      <c r="P251" s="21"/>
      <c r="Q251" s="21"/>
    </row>
    <row r="252" spans="1:21" ht="15.95" customHeight="1" x14ac:dyDescent="0.2">
      <c r="A252" s="1"/>
      <c r="B252" s="3"/>
      <c r="C252" s="360" t="s">
        <v>139</v>
      </c>
      <c r="D252" s="8"/>
      <c r="E252" s="362" t="s">
        <v>140</v>
      </c>
      <c r="F252" s="11"/>
      <c r="G252" s="364" t="s">
        <v>141</v>
      </c>
      <c r="H252" s="10"/>
      <c r="I252" s="366" t="s">
        <v>142</v>
      </c>
      <c r="J252" s="366"/>
      <c r="K252" s="366"/>
      <c r="L252" s="366"/>
      <c r="M252" s="366"/>
      <c r="N252" s="21"/>
      <c r="O252" s="21"/>
      <c r="P252" s="21"/>
      <c r="Q252" s="21"/>
    </row>
    <row r="253" spans="1:21" ht="15.95" customHeight="1" thickBot="1" x14ac:dyDescent="0.25">
      <c r="A253" s="1"/>
      <c r="B253" s="3"/>
      <c r="C253" s="361"/>
      <c r="D253" s="8"/>
      <c r="E253" s="363"/>
      <c r="F253" s="11"/>
      <c r="G253" s="365"/>
      <c r="H253" s="12"/>
      <c r="I253" s="13">
        <v>2565</v>
      </c>
      <c r="J253" s="13"/>
      <c r="K253" s="13">
        <v>2566</v>
      </c>
      <c r="L253" s="13"/>
      <c r="M253" s="13">
        <v>2567</v>
      </c>
      <c r="N253" s="21"/>
      <c r="O253" s="21"/>
      <c r="P253" s="21"/>
      <c r="Q253" s="21"/>
    </row>
    <row r="254" spans="1:21" ht="15.95" customHeight="1" thickBot="1" x14ac:dyDescent="0.4">
      <c r="A254" s="1"/>
      <c r="B254" s="3"/>
      <c r="C254" s="172"/>
      <c r="D254" s="3"/>
      <c r="E254" s="173"/>
      <c r="F254" s="1"/>
      <c r="G254" s="174"/>
      <c r="H254" s="109"/>
      <c r="I254" s="174"/>
      <c r="J254" s="110"/>
      <c r="K254" s="174"/>
      <c r="L254" s="110"/>
      <c r="M254" s="174"/>
      <c r="N254" s="21"/>
      <c r="O254" s="21" t="str">
        <f>C249</f>
        <v>ตัวชี้วัดของการบรรลุผลการพัฒนานวัตกรรมเพื่อปรับปรุงการบริการที่เกิดประโยชน์ต่อผู้รับบริการที่สามารถวัดผลได้</v>
      </c>
      <c r="P254" s="138" t="str">
        <f>ตัววัดหมวด7และคำนวณคะแนน!N19</f>
        <v/>
      </c>
      <c r="Q254" s="21"/>
      <c r="T254" s="136" t="s">
        <v>143</v>
      </c>
      <c r="U254" s="136" t="s">
        <v>144</v>
      </c>
    </row>
    <row r="255" spans="1:21" ht="15.95" customHeight="1" x14ac:dyDescent="0.2">
      <c r="A255" s="1"/>
      <c r="B255" s="1"/>
      <c r="C255" s="1"/>
      <c r="D255" s="1"/>
      <c r="E255" s="1"/>
      <c r="F255" s="1"/>
      <c r="G255" s="1"/>
      <c r="H255" s="1"/>
      <c r="I255" s="1"/>
      <c r="J255" s="1"/>
      <c r="K255" s="1"/>
      <c r="L255" s="1"/>
      <c r="M255" s="1"/>
      <c r="N255" s="21"/>
      <c r="O255" s="21"/>
      <c r="P255" s="21"/>
      <c r="Q255" s="21"/>
    </row>
    <row r="256" spans="1:21" ht="15.95" customHeight="1" thickBot="1" x14ac:dyDescent="0.25">
      <c r="A256" s="1"/>
      <c r="B256" s="1"/>
      <c r="C256" s="13" t="s">
        <v>145</v>
      </c>
      <c r="D256" s="1"/>
      <c r="E256" s="1"/>
      <c r="F256" s="1"/>
      <c r="G256" s="1"/>
      <c r="H256" s="1"/>
      <c r="I256" s="1"/>
      <c r="J256" s="1"/>
      <c r="K256" s="1"/>
      <c r="L256" s="1"/>
      <c r="M256" s="1"/>
      <c r="N256" s="21"/>
      <c r="O256" s="21"/>
      <c r="P256" s="21"/>
      <c r="Q256" s="21"/>
    </row>
    <row r="257" spans="1:21" ht="15.95" customHeight="1" x14ac:dyDescent="0.2">
      <c r="A257" s="1"/>
      <c r="B257" s="1"/>
      <c r="C257" s="433"/>
      <c r="D257" s="434"/>
      <c r="E257" s="434"/>
      <c r="F257" s="434"/>
      <c r="G257" s="434"/>
      <c r="H257" s="434"/>
      <c r="I257" s="434"/>
      <c r="J257" s="434"/>
      <c r="K257" s="434"/>
      <c r="L257" s="434"/>
      <c r="M257" s="435"/>
      <c r="N257" s="21"/>
      <c r="O257" s="21"/>
      <c r="P257" s="21"/>
      <c r="Q257" s="21"/>
    </row>
    <row r="258" spans="1:21" ht="15.95" customHeight="1" x14ac:dyDescent="0.2">
      <c r="A258" s="1"/>
      <c r="B258" s="1"/>
      <c r="C258" s="436"/>
      <c r="D258" s="437"/>
      <c r="E258" s="437"/>
      <c r="F258" s="437"/>
      <c r="G258" s="437"/>
      <c r="H258" s="437"/>
      <c r="I258" s="437"/>
      <c r="J258" s="437"/>
      <c r="K258" s="437"/>
      <c r="L258" s="437"/>
      <c r="M258" s="438"/>
      <c r="N258" s="21"/>
      <c r="O258" s="21"/>
      <c r="P258" s="21"/>
      <c r="Q258" s="21"/>
    </row>
    <row r="259" spans="1:21" ht="15.95" customHeight="1" thickBot="1" x14ac:dyDescent="0.25">
      <c r="A259" s="1"/>
      <c r="B259" s="1"/>
      <c r="C259" s="439"/>
      <c r="D259" s="440"/>
      <c r="E259" s="440"/>
      <c r="F259" s="440"/>
      <c r="G259" s="440"/>
      <c r="H259" s="440"/>
      <c r="I259" s="440"/>
      <c r="J259" s="440"/>
      <c r="K259" s="440"/>
      <c r="L259" s="440"/>
      <c r="M259" s="441"/>
      <c r="N259" s="21"/>
      <c r="O259" s="21"/>
      <c r="P259" s="21"/>
      <c r="Q259" s="21"/>
    </row>
    <row r="260" spans="1:21" ht="15.95" customHeight="1" x14ac:dyDescent="0.2">
      <c r="A260" s="1"/>
      <c r="B260" s="1"/>
      <c r="C260" s="1"/>
      <c r="D260" s="1"/>
      <c r="E260" s="1"/>
      <c r="F260" s="1"/>
      <c r="G260" s="1"/>
      <c r="H260" s="1"/>
      <c r="I260" s="1"/>
      <c r="J260" s="1"/>
      <c r="K260" s="1"/>
      <c r="L260" s="1"/>
      <c r="M260" s="1"/>
      <c r="N260" s="21"/>
      <c r="O260" s="21"/>
      <c r="P260" s="21"/>
      <c r="Q260" s="21"/>
    </row>
    <row r="261" spans="1:21" ht="15.95" customHeight="1" x14ac:dyDescent="0.2">
      <c r="A261" s="1"/>
      <c r="B261" s="3" t="s">
        <v>277</v>
      </c>
      <c r="C261" s="1"/>
      <c r="D261" s="3"/>
      <c r="E261" s="1"/>
      <c r="F261" s="1"/>
      <c r="G261" s="1"/>
      <c r="H261" s="1"/>
      <c r="I261" s="1"/>
      <c r="J261" s="1"/>
      <c r="K261" s="1"/>
      <c r="L261" s="1"/>
      <c r="M261" s="1"/>
      <c r="N261" s="21"/>
      <c r="O261" s="21"/>
      <c r="P261" s="21"/>
      <c r="Q261" s="21"/>
    </row>
    <row r="262" spans="1:21" ht="8.1" customHeight="1" x14ac:dyDescent="0.2">
      <c r="A262" s="1"/>
      <c r="B262" s="1"/>
      <c r="C262" s="1"/>
      <c r="D262" s="1"/>
      <c r="E262" s="1"/>
      <c r="F262" s="1"/>
      <c r="G262" s="1"/>
      <c r="H262" s="1"/>
      <c r="I262" s="1"/>
      <c r="J262" s="1"/>
      <c r="K262" s="1"/>
      <c r="L262" s="1"/>
      <c r="M262" s="1"/>
      <c r="N262" s="21"/>
      <c r="O262" s="21"/>
      <c r="P262" s="21"/>
      <c r="Q262" s="21"/>
    </row>
    <row r="263" spans="1:21" ht="15.95" customHeight="1" thickBot="1" x14ac:dyDescent="0.25">
      <c r="A263" s="1"/>
      <c r="B263" s="3"/>
      <c r="C263" s="8" t="s">
        <v>137</v>
      </c>
      <c r="D263" s="3"/>
      <c r="E263" s="1"/>
      <c r="F263" s="1"/>
      <c r="G263" s="1"/>
      <c r="H263" s="1"/>
      <c r="I263" s="1"/>
      <c r="J263" s="1"/>
      <c r="K263" s="1"/>
      <c r="L263" s="1"/>
      <c r="M263" s="1"/>
      <c r="N263" s="21"/>
      <c r="O263" s="21"/>
      <c r="P263" s="21"/>
      <c r="Q263" s="21"/>
    </row>
    <row r="264" spans="1:21" ht="15.95" customHeight="1" thickBot="1" x14ac:dyDescent="0.25">
      <c r="A264" s="1"/>
      <c r="B264" s="1"/>
      <c r="C264" s="445" t="s">
        <v>278</v>
      </c>
      <c r="D264" s="446"/>
      <c r="E264" s="446"/>
      <c r="F264" s="446"/>
      <c r="G264" s="446"/>
      <c r="H264" s="446"/>
      <c r="I264" s="446"/>
      <c r="J264" s="446"/>
      <c r="K264" s="446"/>
      <c r="L264" s="446"/>
      <c r="M264" s="447"/>
      <c r="N264" s="21"/>
      <c r="O264" s="21"/>
      <c r="P264" s="21"/>
      <c r="Q264" s="21"/>
    </row>
    <row r="265" spans="1:21" ht="15.95" customHeight="1" thickBot="1" x14ac:dyDescent="0.25">
      <c r="A265" s="1"/>
      <c r="B265" s="1"/>
      <c r="C265" s="11" t="s">
        <v>138</v>
      </c>
      <c r="D265" s="1"/>
      <c r="E265" s="1"/>
      <c r="F265" s="1"/>
      <c r="G265" s="1"/>
      <c r="H265" s="1"/>
      <c r="I265" s="1"/>
      <c r="J265" s="1"/>
      <c r="K265" s="1"/>
      <c r="L265" s="1"/>
      <c r="M265" s="1"/>
      <c r="N265" s="21"/>
      <c r="O265" s="21"/>
      <c r="P265" s="21"/>
      <c r="Q265" s="21"/>
    </row>
    <row r="266" spans="1:21" ht="15.95" customHeight="1" thickBot="1" x14ac:dyDescent="0.25">
      <c r="A266" s="1"/>
      <c r="B266" s="1"/>
      <c r="C266" s="442"/>
      <c r="D266" s="443"/>
      <c r="E266" s="443"/>
      <c r="F266" s="443"/>
      <c r="G266" s="443"/>
      <c r="H266" s="443"/>
      <c r="I266" s="443"/>
      <c r="J266" s="443"/>
      <c r="K266" s="443"/>
      <c r="L266" s="443"/>
      <c r="M266" s="444"/>
      <c r="N266" s="21"/>
      <c r="O266" s="21"/>
      <c r="P266" s="21"/>
      <c r="Q266" s="21"/>
    </row>
    <row r="267" spans="1:21" ht="15.95" customHeight="1" x14ac:dyDescent="0.2">
      <c r="A267" s="1"/>
      <c r="B267" s="3"/>
      <c r="C267" s="360" t="s">
        <v>139</v>
      </c>
      <c r="D267" s="8"/>
      <c r="E267" s="362" t="s">
        <v>140</v>
      </c>
      <c r="F267" s="11"/>
      <c r="G267" s="364" t="s">
        <v>141</v>
      </c>
      <c r="H267" s="10"/>
      <c r="I267" s="366" t="s">
        <v>142</v>
      </c>
      <c r="J267" s="366"/>
      <c r="K267" s="366"/>
      <c r="L267" s="366"/>
      <c r="M267" s="366"/>
      <c r="N267" s="21"/>
      <c r="O267" s="21"/>
      <c r="P267" s="21"/>
      <c r="Q267" s="21"/>
    </row>
    <row r="268" spans="1:21" ht="15.95" customHeight="1" thickBot="1" x14ac:dyDescent="0.25">
      <c r="A268" s="1"/>
      <c r="B268" s="3"/>
      <c r="C268" s="361"/>
      <c r="D268" s="8"/>
      <c r="E268" s="363"/>
      <c r="F268" s="11"/>
      <c r="G268" s="365"/>
      <c r="H268" s="12"/>
      <c r="I268" s="13">
        <v>2565</v>
      </c>
      <c r="J268" s="13"/>
      <c r="K268" s="13">
        <v>2566</v>
      </c>
      <c r="L268" s="13"/>
      <c r="M268" s="13">
        <v>2567</v>
      </c>
      <c r="N268" s="21"/>
      <c r="O268" s="21"/>
      <c r="P268" s="21"/>
      <c r="Q268" s="21"/>
    </row>
    <row r="269" spans="1:21" ht="15.95" customHeight="1" thickBot="1" x14ac:dyDescent="0.4">
      <c r="A269" s="1"/>
      <c r="B269" s="3"/>
      <c r="C269" s="172"/>
      <c r="D269" s="3"/>
      <c r="E269" s="173"/>
      <c r="F269" s="1"/>
      <c r="G269" s="174"/>
      <c r="H269" s="109"/>
      <c r="I269" s="174"/>
      <c r="J269" s="110"/>
      <c r="K269" s="174"/>
      <c r="L269" s="110"/>
      <c r="M269" s="174"/>
      <c r="N269" s="21"/>
      <c r="O269" s="21" t="str">
        <f>C264</f>
        <v>ตัวชี้วัดของผลการดำเนินการแก้ไขเรื่องร้องเรียน</v>
      </c>
      <c r="P269" s="138" t="str">
        <f>ตัววัดหมวด7และคำนวณคะแนน!N20</f>
        <v/>
      </c>
      <c r="Q269" s="21"/>
      <c r="T269" s="136" t="s">
        <v>143</v>
      </c>
      <c r="U269" s="136" t="s">
        <v>144</v>
      </c>
    </row>
    <row r="270" spans="1:21" ht="15.95" customHeight="1" x14ac:dyDescent="0.2">
      <c r="A270" s="1"/>
      <c r="B270" s="1"/>
      <c r="C270" s="1"/>
      <c r="D270" s="1"/>
      <c r="E270" s="1"/>
      <c r="F270" s="1"/>
      <c r="G270" s="1"/>
      <c r="H270" s="1"/>
      <c r="I270" s="1"/>
      <c r="J270" s="1"/>
      <c r="K270" s="1"/>
      <c r="L270" s="1"/>
      <c r="M270" s="1"/>
      <c r="N270" s="21"/>
      <c r="O270" s="21"/>
      <c r="P270" s="21"/>
      <c r="Q270" s="21"/>
    </row>
    <row r="271" spans="1:21" ht="15.95" customHeight="1" thickBot="1" x14ac:dyDescent="0.25">
      <c r="A271" s="1"/>
      <c r="B271" s="1"/>
      <c r="C271" s="13" t="s">
        <v>145</v>
      </c>
      <c r="D271" s="1"/>
      <c r="E271" s="1"/>
      <c r="F271" s="1"/>
      <c r="G271" s="1"/>
      <c r="H271" s="1"/>
      <c r="I271" s="1"/>
      <c r="J271" s="1"/>
      <c r="K271" s="1"/>
      <c r="L271" s="1"/>
      <c r="M271" s="1"/>
      <c r="N271" s="21"/>
      <c r="O271" s="21"/>
      <c r="P271" s="21"/>
      <c r="Q271" s="21"/>
    </row>
    <row r="272" spans="1:21" ht="15.95" customHeight="1" x14ac:dyDescent="0.2">
      <c r="A272" s="1"/>
      <c r="B272" s="1"/>
      <c r="C272" s="433"/>
      <c r="D272" s="434"/>
      <c r="E272" s="434"/>
      <c r="F272" s="434"/>
      <c r="G272" s="434"/>
      <c r="H272" s="434"/>
      <c r="I272" s="434"/>
      <c r="J272" s="434"/>
      <c r="K272" s="434"/>
      <c r="L272" s="434"/>
      <c r="M272" s="435"/>
      <c r="N272" s="21"/>
      <c r="O272" s="21"/>
      <c r="P272" s="21"/>
      <c r="Q272" s="21"/>
    </row>
    <row r="273" spans="1:21" ht="15.95" customHeight="1" x14ac:dyDescent="0.2">
      <c r="A273" s="1"/>
      <c r="B273" s="1"/>
      <c r="C273" s="436"/>
      <c r="D273" s="437"/>
      <c r="E273" s="437"/>
      <c r="F273" s="437"/>
      <c r="G273" s="437"/>
      <c r="H273" s="437"/>
      <c r="I273" s="437"/>
      <c r="J273" s="437"/>
      <c r="K273" s="437"/>
      <c r="L273" s="437"/>
      <c r="M273" s="438"/>
      <c r="N273" s="21"/>
      <c r="O273" s="21"/>
      <c r="P273" s="21"/>
      <c r="Q273" s="21"/>
    </row>
    <row r="274" spans="1:21" ht="15.95" customHeight="1" thickBot="1" x14ac:dyDescent="0.25">
      <c r="A274" s="1"/>
      <c r="B274" s="1"/>
      <c r="C274" s="439"/>
      <c r="D274" s="440"/>
      <c r="E274" s="440"/>
      <c r="F274" s="440"/>
      <c r="G274" s="440"/>
      <c r="H274" s="440"/>
      <c r="I274" s="440"/>
      <c r="J274" s="440"/>
      <c r="K274" s="440"/>
      <c r="L274" s="440"/>
      <c r="M274" s="441"/>
      <c r="N274" s="21"/>
      <c r="O274" s="21"/>
      <c r="P274" s="21"/>
      <c r="Q274" s="21"/>
    </row>
    <row r="275" spans="1:21" ht="15.95" customHeight="1" x14ac:dyDescent="0.2">
      <c r="A275" s="1"/>
      <c r="B275" s="1"/>
      <c r="C275" s="1"/>
      <c r="D275" s="1"/>
      <c r="E275" s="1"/>
      <c r="F275" s="1"/>
      <c r="G275" s="1"/>
      <c r="H275" s="1"/>
      <c r="I275" s="1"/>
      <c r="J275" s="1"/>
      <c r="K275" s="1"/>
      <c r="L275" s="1"/>
      <c r="M275" s="1"/>
      <c r="N275" s="21"/>
      <c r="O275" s="21"/>
      <c r="P275" s="21"/>
      <c r="Q275" s="21"/>
    </row>
    <row r="276" spans="1:21" ht="15.95" customHeight="1" thickBot="1" x14ac:dyDescent="0.25">
      <c r="A276" s="1"/>
      <c r="B276" s="3"/>
      <c r="C276" s="8" t="s">
        <v>137</v>
      </c>
      <c r="D276" s="3"/>
      <c r="E276" s="1"/>
      <c r="F276" s="1"/>
      <c r="G276" s="1"/>
      <c r="H276" s="1"/>
      <c r="I276" s="1"/>
      <c r="J276" s="1"/>
      <c r="K276" s="1"/>
      <c r="L276" s="1"/>
      <c r="M276" s="1"/>
      <c r="N276" s="21"/>
      <c r="O276" s="21"/>
      <c r="P276" s="21"/>
      <c r="Q276" s="21"/>
    </row>
    <row r="277" spans="1:21" ht="15.95" customHeight="1" thickBot="1" x14ac:dyDescent="0.25">
      <c r="A277" s="1"/>
      <c r="B277" s="1"/>
      <c r="C277" s="445" t="s">
        <v>278</v>
      </c>
      <c r="D277" s="446"/>
      <c r="E277" s="446"/>
      <c r="F277" s="446"/>
      <c r="G277" s="446"/>
      <c r="H277" s="446"/>
      <c r="I277" s="446"/>
      <c r="J277" s="446"/>
      <c r="K277" s="446"/>
      <c r="L277" s="446"/>
      <c r="M277" s="447"/>
      <c r="N277" s="21"/>
      <c r="O277" s="21"/>
      <c r="P277" s="21"/>
      <c r="Q277" s="21"/>
    </row>
    <row r="278" spans="1:21" ht="15.95" customHeight="1" thickBot="1" x14ac:dyDescent="0.25">
      <c r="A278" s="1"/>
      <c r="B278" s="1"/>
      <c r="C278" s="11" t="s">
        <v>138</v>
      </c>
      <c r="D278" s="1"/>
      <c r="E278" s="1"/>
      <c r="F278" s="1"/>
      <c r="G278" s="1"/>
      <c r="H278" s="1"/>
      <c r="I278" s="1"/>
      <c r="J278" s="1"/>
      <c r="K278" s="1"/>
      <c r="L278" s="1"/>
      <c r="M278" s="1"/>
      <c r="N278" s="21"/>
      <c r="O278" s="21"/>
      <c r="P278" s="21"/>
      <c r="Q278" s="21"/>
    </row>
    <row r="279" spans="1:21" ht="15.95" customHeight="1" thickBot="1" x14ac:dyDescent="0.25">
      <c r="A279" s="1"/>
      <c r="B279" s="1"/>
      <c r="C279" s="442"/>
      <c r="D279" s="443"/>
      <c r="E279" s="443"/>
      <c r="F279" s="443"/>
      <c r="G279" s="443"/>
      <c r="H279" s="443"/>
      <c r="I279" s="443"/>
      <c r="J279" s="443"/>
      <c r="K279" s="443"/>
      <c r="L279" s="443"/>
      <c r="M279" s="444"/>
      <c r="N279" s="21"/>
      <c r="O279" s="21"/>
      <c r="P279" s="21"/>
      <c r="Q279" s="21"/>
    </row>
    <row r="280" spans="1:21" ht="15.95" customHeight="1" x14ac:dyDescent="0.2">
      <c r="A280" s="1"/>
      <c r="B280" s="3"/>
      <c r="C280" s="360" t="s">
        <v>139</v>
      </c>
      <c r="D280" s="8"/>
      <c r="E280" s="362" t="s">
        <v>140</v>
      </c>
      <c r="F280" s="11"/>
      <c r="G280" s="364" t="s">
        <v>141</v>
      </c>
      <c r="H280" s="10"/>
      <c r="I280" s="366" t="s">
        <v>142</v>
      </c>
      <c r="J280" s="366"/>
      <c r="K280" s="366"/>
      <c r="L280" s="366"/>
      <c r="M280" s="366"/>
      <c r="N280" s="21"/>
      <c r="O280" s="21"/>
      <c r="P280" s="21"/>
      <c r="Q280" s="21"/>
    </row>
    <row r="281" spans="1:21" ht="15.95" customHeight="1" thickBot="1" x14ac:dyDescent="0.25">
      <c r="A281" s="1"/>
      <c r="B281" s="3"/>
      <c r="C281" s="361"/>
      <c r="D281" s="8"/>
      <c r="E281" s="363"/>
      <c r="F281" s="11"/>
      <c r="G281" s="365"/>
      <c r="H281" s="12"/>
      <c r="I281" s="13">
        <v>2565</v>
      </c>
      <c r="J281" s="13"/>
      <c r="K281" s="13">
        <v>2566</v>
      </c>
      <c r="L281" s="13"/>
      <c r="M281" s="13">
        <v>2567</v>
      </c>
      <c r="N281" s="21"/>
      <c r="O281" s="21"/>
      <c r="P281" s="21"/>
      <c r="Q281" s="21"/>
    </row>
    <row r="282" spans="1:21" ht="15.95" customHeight="1" thickBot="1" x14ac:dyDescent="0.4">
      <c r="A282" s="1"/>
      <c r="B282" s="3"/>
      <c r="C282" s="172"/>
      <c r="D282" s="3"/>
      <c r="E282" s="173"/>
      <c r="F282" s="1"/>
      <c r="G282" s="174"/>
      <c r="H282" s="109"/>
      <c r="I282" s="174"/>
      <c r="J282" s="110"/>
      <c r="K282" s="174"/>
      <c r="L282" s="110"/>
      <c r="M282" s="174"/>
      <c r="N282" s="21"/>
      <c r="O282" s="21" t="str">
        <f>C277</f>
        <v>ตัวชี้วัดของผลการดำเนินการแก้ไขเรื่องร้องเรียน</v>
      </c>
      <c r="P282" s="138" t="str">
        <f>ตัววัดหมวด7และคำนวณคะแนน!N21</f>
        <v/>
      </c>
      <c r="Q282" s="21"/>
      <c r="T282" s="136" t="s">
        <v>143</v>
      </c>
      <c r="U282" s="136" t="s">
        <v>144</v>
      </c>
    </row>
    <row r="283" spans="1:21" ht="15.95" customHeight="1" x14ac:dyDescent="0.2">
      <c r="A283" s="1"/>
      <c r="B283" s="1"/>
      <c r="C283" s="1"/>
      <c r="D283" s="1"/>
      <c r="E283" s="1"/>
      <c r="F283" s="1"/>
      <c r="G283" s="1"/>
      <c r="H283" s="1"/>
      <c r="I283" s="1"/>
      <c r="J283" s="1"/>
      <c r="K283" s="1"/>
      <c r="L283" s="1"/>
      <c r="M283" s="1"/>
      <c r="N283" s="21"/>
      <c r="O283" s="21"/>
      <c r="P283" s="21"/>
      <c r="Q283" s="21"/>
    </row>
    <row r="284" spans="1:21" ht="15.95" customHeight="1" thickBot="1" x14ac:dyDescent="0.25">
      <c r="A284" s="1"/>
      <c r="B284" s="1"/>
      <c r="C284" s="13" t="s">
        <v>145</v>
      </c>
      <c r="D284" s="1"/>
      <c r="E284" s="1"/>
      <c r="F284" s="1"/>
      <c r="G284" s="1"/>
      <c r="H284" s="1"/>
      <c r="I284" s="1"/>
      <c r="J284" s="1"/>
      <c r="K284" s="1"/>
      <c r="L284" s="1"/>
      <c r="M284" s="1"/>
      <c r="N284" s="21"/>
      <c r="O284" s="21"/>
      <c r="P284" s="21"/>
      <c r="Q284" s="21"/>
    </row>
    <row r="285" spans="1:21" ht="15.95" customHeight="1" x14ac:dyDescent="0.2">
      <c r="A285" s="1"/>
      <c r="B285" s="1"/>
      <c r="C285" s="433"/>
      <c r="D285" s="434"/>
      <c r="E285" s="434"/>
      <c r="F285" s="434"/>
      <c r="G285" s="434"/>
      <c r="H285" s="434"/>
      <c r="I285" s="434"/>
      <c r="J285" s="434"/>
      <c r="K285" s="434"/>
      <c r="L285" s="434"/>
      <c r="M285" s="435"/>
      <c r="N285" s="21"/>
      <c r="O285" s="21"/>
      <c r="P285" s="21"/>
      <c r="Q285" s="21"/>
    </row>
    <row r="286" spans="1:21" ht="15.95" customHeight="1" x14ac:dyDescent="0.2">
      <c r="A286" s="1"/>
      <c r="B286" s="1"/>
      <c r="C286" s="436"/>
      <c r="D286" s="437"/>
      <c r="E286" s="437"/>
      <c r="F286" s="437"/>
      <c r="G286" s="437"/>
      <c r="H286" s="437"/>
      <c r="I286" s="437"/>
      <c r="J286" s="437"/>
      <c r="K286" s="437"/>
      <c r="L286" s="437"/>
      <c r="M286" s="438"/>
      <c r="N286" s="21"/>
      <c r="O286" s="21"/>
      <c r="P286" s="21"/>
      <c r="Q286" s="21"/>
    </row>
    <row r="287" spans="1:21" ht="15.95" customHeight="1" thickBot="1" x14ac:dyDescent="0.25">
      <c r="A287" s="1"/>
      <c r="B287" s="1"/>
      <c r="C287" s="439"/>
      <c r="D287" s="440"/>
      <c r="E287" s="440"/>
      <c r="F287" s="440"/>
      <c r="G287" s="440"/>
      <c r="H287" s="440"/>
      <c r="I287" s="440"/>
      <c r="J287" s="440"/>
      <c r="K287" s="440"/>
      <c r="L287" s="440"/>
      <c r="M287" s="441"/>
      <c r="N287" s="21"/>
      <c r="O287" s="21"/>
      <c r="P287" s="21"/>
      <c r="Q287" s="21"/>
    </row>
    <row r="288" spans="1:21" ht="15.95" customHeight="1" x14ac:dyDescent="0.2">
      <c r="A288" s="1"/>
      <c r="B288" s="1"/>
      <c r="C288" s="1"/>
      <c r="D288" s="1"/>
      <c r="E288" s="1"/>
      <c r="F288" s="1"/>
      <c r="G288" s="1"/>
      <c r="H288" s="1"/>
      <c r="I288" s="1"/>
      <c r="J288" s="1"/>
      <c r="K288" s="1"/>
      <c r="L288" s="1"/>
      <c r="M288" s="1"/>
      <c r="N288" s="21"/>
      <c r="O288" s="21"/>
      <c r="P288" s="21"/>
      <c r="Q288" s="21"/>
    </row>
    <row r="289" spans="1:21" ht="15.95" customHeight="1" x14ac:dyDescent="0.2">
      <c r="A289" s="1"/>
      <c r="B289" s="3" t="s">
        <v>279</v>
      </c>
      <c r="C289" s="1"/>
      <c r="D289" s="3"/>
      <c r="E289" s="1"/>
      <c r="F289" s="1"/>
      <c r="G289" s="1"/>
      <c r="H289" s="1"/>
      <c r="I289" s="1"/>
      <c r="J289" s="1"/>
      <c r="K289" s="1"/>
      <c r="L289" s="1"/>
      <c r="M289" s="1"/>
      <c r="N289" s="21"/>
      <c r="O289" s="21"/>
      <c r="P289" s="21"/>
      <c r="Q289" s="21"/>
    </row>
    <row r="290" spans="1:21" ht="8.1" customHeight="1" x14ac:dyDescent="0.2">
      <c r="A290" s="1"/>
      <c r="B290" s="1"/>
      <c r="C290" s="1"/>
      <c r="D290" s="1"/>
      <c r="E290" s="1"/>
      <c r="F290" s="1"/>
      <c r="G290" s="1"/>
      <c r="H290" s="1"/>
      <c r="I290" s="1"/>
      <c r="J290" s="1"/>
      <c r="K290" s="1"/>
      <c r="L290" s="1"/>
      <c r="M290" s="1"/>
      <c r="N290" s="21"/>
      <c r="O290" s="21"/>
      <c r="P290" s="21"/>
      <c r="Q290" s="21"/>
    </row>
    <row r="291" spans="1:21" ht="15.95" customHeight="1" thickBot="1" x14ac:dyDescent="0.25">
      <c r="A291" s="1"/>
      <c r="B291" s="3"/>
      <c r="C291" s="8" t="s">
        <v>137</v>
      </c>
      <c r="D291" s="3"/>
      <c r="E291" s="1"/>
      <c r="F291" s="1"/>
      <c r="G291" s="1"/>
      <c r="H291" s="1"/>
      <c r="I291" s="1"/>
      <c r="J291" s="1"/>
      <c r="K291" s="1"/>
      <c r="L291" s="1"/>
      <c r="M291" s="1"/>
      <c r="N291" s="21"/>
      <c r="O291" s="21"/>
      <c r="P291" s="21"/>
      <c r="Q291" s="21"/>
    </row>
    <row r="292" spans="1:21" ht="15.95" customHeight="1" thickBot="1" x14ac:dyDescent="0.25">
      <c r="A292" s="1"/>
      <c r="B292" s="1"/>
      <c r="C292" s="445" t="s">
        <v>280</v>
      </c>
      <c r="D292" s="446"/>
      <c r="E292" s="446"/>
      <c r="F292" s="446"/>
      <c r="G292" s="446"/>
      <c r="H292" s="446"/>
      <c r="I292" s="446"/>
      <c r="J292" s="446"/>
      <c r="K292" s="446"/>
      <c r="L292" s="446"/>
      <c r="M292" s="447"/>
      <c r="N292" s="21"/>
      <c r="O292" s="21"/>
      <c r="P292" s="21"/>
      <c r="Q292" s="21"/>
    </row>
    <row r="293" spans="1:21" ht="15.95" customHeight="1" thickBot="1" x14ac:dyDescent="0.25">
      <c r="A293" s="1"/>
      <c r="B293" s="1"/>
      <c r="C293" s="11" t="s">
        <v>138</v>
      </c>
      <c r="D293" s="1"/>
      <c r="E293" s="1"/>
      <c r="F293" s="1"/>
      <c r="G293" s="244" t="s">
        <v>281</v>
      </c>
      <c r="H293" s="1"/>
      <c r="I293" s="1"/>
      <c r="J293" s="1"/>
      <c r="K293" s="1"/>
      <c r="L293" s="1"/>
      <c r="M293" s="1"/>
      <c r="N293" s="21"/>
      <c r="O293" s="21"/>
      <c r="P293" s="21"/>
      <c r="Q293" s="21"/>
    </row>
    <row r="294" spans="1:21" ht="63.95" customHeight="1" thickBot="1" x14ac:dyDescent="0.25">
      <c r="A294" s="1"/>
      <c r="B294" s="1"/>
      <c r="C294" s="442" t="s">
        <v>282</v>
      </c>
      <c r="D294" s="443"/>
      <c r="E294" s="443"/>
      <c r="F294" s="443"/>
      <c r="G294" s="443"/>
      <c r="H294" s="443"/>
      <c r="I294" s="443"/>
      <c r="J294" s="443"/>
      <c r="K294" s="443"/>
      <c r="L294" s="443"/>
      <c r="M294" s="444"/>
      <c r="N294" s="21"/>
      <c r="O294" s="245" t="s">
        <v>283</v>
      </c>
      <c r="P294" s="21"/>
      <c r="Q294" s="21"/>
    </row>
    <row r="295" spans="1:21" ht="15.95" customHeight="1" x14ac:dyDescent="0.2">
      <c r="A295" s="1"/>
      <c r="B295" s="3"/>
      <c r="C295" s="360" t="s">
        <v>139</v>
      </c>
      <c r="D295" s="8"/>
      <c r="E295" s="362" t="s">
        <v>140</v>
      </c>
      <c r="F295" s="11"/>
      <c r="G295" s="364" t="s">
        <v>141</v>
      </c>
      <c r="H295" s="10"/>
      <c r="I295" s="366" t="s">
        <v>142</v>
      </c>
      <c r="J295" s="366"/>
      <c r="K295" s="366"/>
      <c r="L295" s="366"/>
      <c r="M295" s="366"/>
      <c r="N295" s="21"/>
      <c r="O295" s="21"/>
      <c r="P295" s="21"/>
      <c r="Q295" s="21"/>
    </row>
    <row r="296" spans="1:21" ht="15.95" customHeight="1" thickBot="1" x14ac:dyDescent="0.25">
      <c r="A296" s="1"/>
      <c r="B296" s="3"/>
      <c r="C296" s="361"/>
      <c r="D296" s="8"/>
      <c r="E296" s="363"/>
      <c r="F296" s="11"/>
      <c r="G296" s="365"/>
      <c r="H296" s="12"/>
      <c r="I296" s="13">
        <v>2565</v>
      </c>
      <c r="J296" s="13"/>
      <c r="K296" s="13">
        <v>2566</v>
      </c>
      <c r="L296" s="13"/>
      <c r="M296" s="13">
        <v>2567</v>
      </c>
      <c r="N296" s="21"/>
      <c r="O296" s="21"/>
      <c r="P296" s="21"/>
      <c r="Q296" s="21"/>
    </row>
    <row r="297" spans="1:21" ht="15.95" customHeight="1" thickBot="1" x14ac:dyDescent="0.4">
      <c r="A297" s="1"/>
      <c r="B297" s="3"/>
      <c r="C297" s="172"/>
      <c r="D297" s="3"/>
      <c r="E297" s="173"/>
      <c r="F297" s="1"/>
      <c r="G297" s="174"/>
      <c r="H297" s="109"/>
      <c r="I297" s="174"/>
      <c r="J297" s="110"/>
      <c r="K297" s="174"/>
      <c r="L297" s="110"/>
      <c r="M297" s="174"/>
      <c r="N297" s="21"/>
      <c r="O297" s="21" t="str">
        <f>C292</f>
        <v>ตัวชี้วัดของผลสำเร็จการดำเนินการร่วมกับเครือข่ายความร่วมมือ</v>
      </c>
      <c r="P297" s="138" t="str">
        <f>ตัววัดหมวด7และคำนวณคะแนน!N22</f>
        <v/>
      </c>
      <c r="Q297" s="21"/>
      <c r="T297" s="136" t="s">
        <v>143</v>
      </c>
      <c r="U297" s="136" t="s">
        <v>144</v>
      </c>
    </row>
    <row r="298" spans="1:21" ht="15.95" customHeight="1" x14ac:dyDescent="0.2">
      <c r="A298" s="1"/>
      <c r="B298" s="1"/>
      <c r="C298" s="1"/>
      <c r="D298" s="1"/>
      <c r="E298" s="1"/>
      <c r="F298" s="1"/>
      <c r="G298" s="1"/>
      <c r="H298" s="1"/>
      <c r="I298" s="1"/>
      <c r="J298" s="1"/>
      <c r="K298" s="1"/>
      <c r="L298" s="1"/>
      <c r="M298" s="1"/>
      <c r="N298" s="21"/>
      <c r="O298" s="21"/>
      <c r="P298" s="21"/>
      <c r="Q298" s="21"/>
    </row>
    <row r="299" spans="1:21" ht="15.95" customHeight="1" thickBot="1" x14ac:dyDescent="0.25">
      <c r="A299" s="1"/>
      <c r="B299" s="1"/>
      <c r="C299" s="13" t="s">
        <v>145</v>
      </c>
      <c r="D299" s="1"/>
      <c r="E299" s="1"/>
      <c r="F299" s="1"/>
      <c r="G299" s="1"/>
      <c r="H299" s="1"/>
      <c r="I299" s="1"/>
      <c r="J299" s="1"/>
      <c r="K299" s="1"/>
      <c r="L299" s="1"/>
      <c r="M299" s="1"/>
      <c r="N299" s="21"/>
      <c r="O299" s="21"/>
      <c r="P299" s="21"/>
      <c r="Q299" s="21"/>
    </row>
    <row r="300" spans="1:21" ht="15.95" customHeight="1" x14ac:dyDescent="0.2">
      <c r="A300" s="1"/>
      <c r="B300" s="1"/>
      <c r="C300" s="433"/>
      <c r="D300" s="434"/>
      <c r="E300" s="434"/>
      <c r="F300" s="434"/>
      <c r="G300" s="434"/>
      <c r="H300" s="434"/>
      <c r="I300" s="434"/>
      <c r="J300" s="434"/>
      <c r="K300" s="434"/>
      <c r="L300" s="434"/>
      <c r="M300" s="435"/>
      <c r="N300" s="21"/>
      <c r="O300" s="21"/>
      <c r="P300" s="21"/>
      <c r="Q300" s="21"/>
    </row>
    <row r="301" spans="1:21" ht="15.95" customHeight="1" x14ac:dyDescent="0.2">
      <c r="A301" s="1"/>
      <c r="B301" s="1"/>
      <c r="C301" s="436"/>
      <c r="D301" s="437"/>
      <c r="E301" s="437"/>
      <c r="F301" s="437"/>
      <c r="G301" s="437"/>
      <c r="H301" s="437"/>
      <c r="I301" s="437"/>
      <c r="J301" s="437"/>
      <c r="K301" s="437"/>
      <c r="L301" s="437"/>
      <c r="M301" s="438"/>
      <c r="N301" s="21"/>
      <c r="O301" s="21"/>
      <c r="P301" s="21"/>
      <c r="Q301" s="21"/>
    </row>
    <row r="302" spans="1:21" ht="15.95" customHeight="1" thickBot="1" x14ac:dyDescent="0.25">
      <c r="A302" s="1"/>
      <c r="B302" s="1"/>
      <c r="C302" s="439"/>
      <c r="D302" s="440"/>
      <c r="E302" s="440"/>
      <c r="F302" s="440"/>
      <c r="G302" s="440"/>
      <c r="H302" s="440"/>
      <c r="I302" s="440"/>
      <c r="J302" s="440"/>
      <c r="K302" s="440"/>
      <c r="L302" s="440"/>
      <c r="M302" s="441"/>
      <c r="N302" s="21"/>
      <c r="O302" s="21"/>
      <c r="P302" s="21"/>
      <c r="Q302" s="21"/>
    </row>
    <row r="303" spans="1:21" ht="15.95" customHeight="1" x14ac:dyDescent="0.2">
      <c r="A303" s="1"/>
      <c r="B303" s="1"/>
      <c r="C303" s="1"/>
      <c r="D303" s="1"/>
      <c r="E303" s="1"/>
      <c r="F303" s="1"/>
      <c r="G303" s="1"/>
      <c r="H303" s="1"/>
      <c r="I303" s="1"/>
      <c r="J303" s="1"/>
      <c r="K303" s="1"/>
      <c r="L303" s="1"/>
      <c r="M303" s="1"/>
      <c r="N303" s="21"/>
      <c r="O303" s="21"/>
      <c r="P303" s="21"/>
      <c r="Q303" s="21"/>
    </row>
    <row r="304" spans="1:21" ht="15.95" customHeight="1" thickBot="1" x14ac:dyDescent="0.25">
      <c r="A304" s="1"/>
      <c r="B304" s="3"/>
      <c r="C304" s="8" t="s">
        <v>137</v>
      </c>
      <c r="D304" s="3"/>
      <c r="E304" s="1"/>
      <c r="F304" s="1"/>
      <c r="G304" s="1"/>
      <c r="H304" s="1"/>
      <c r="I304" s="1"/>
      <c r="J304" s="1"/>
      <c r="K304" s="1"/>
      <c r="L304" s="1"/>
      <c r="M304" s="1"/>
      <c r="N304" s="21"/>
      <c r="O304" s="21"/>
      <c r="P304" s="21"/>
      <c r="Q304" s="21"/>
    </row>
    <row r="305" spans="1:21" ht="15.95" customHeight="1" thickBot="1" x14ac:dyDescent="0.25">
      <c r="A305" s="1"/>
      <c r="B305" s="1"/>
      <c r="C305" s="445" t="s">
        <v>280</v>
      </c>
      <c r="D305" s="446"/>
      <c r="E305" s="446"/>
      <c r="F305" s="446"/>
      <c r="G305" s="446"/>
      <c r="H305" s="446"/>
      <c r="I305" s="446"/>
      <c r="J305" s="446"/>
      <c r="K305" s="446"/>
      <c r="L305" s="446"/>
      <c r="M305" s="447"/>
      <c r="N305" s="21"/>
      <c r="O305" s="21"/>
      <c r="P305" s="21"/>
      <c r="Q305" s="21"/>
    </row>
    <row r="306" spans="1:21" ht="15.95" customHeight="1" thickBot="1" x14ac:dyDescent="0.25">
      <c r="A306" s="1"/>
      <c r="B306" s="1"/>
      <c r="C306" s="11" t="s">
        <v>138</v>
      </c>
      <c r="D306" s="1"/>
      <c r="E306" s="1"/>
      <c r="F306" s="1"/>
      <c r="G306" s="1"/>
      <c r="H306" s="1"/>
      <c r="I306" s="1"/>
      <c r="J306" s="1"/>
      <c r="K306" s="1"/>
      <c r="L306" s="1"/>
      <c r="M306" s="1"/>
      <c r="N306" s="21"/>
      <c r="O306" s="21"/>
      <c r="P306" s="21"/>
      <c r="Q306" s="21"/>
    </row>
    <row r="307" spans="1:21" ht="15.95" customHeight="1" thickBot="1" x14ac:dyDescent="0.25">
      <c r="A307" s="1"/>
      <c r="B307" s="1"/>
      <c r="C307" s="442"/>
      <c r="D307" s="443"/>
      <c r="E307" s="443"/>
      <c r="F307" s="443"/>
      <c r="G307" s="443"/>
      <c r="H307" s="443"/>
      <c r="I307" s="443"/>
      <c r="J307" s="443"/>
      <c r="K307" s="443"/>
      <c r="L307" s="443"/>
      <c r="M307" s="444"/>
      <c r="N307" s="21"/>
      <c r="O307" s="21"/>
      <c r="P307" s="21"/>
      <c r="Q307" s="21"/>
    </row>
    <row r="308" spans="1:21" ht="15.95" customHeight="1" x14ac:dyDescent="0.2">
      <c r="A308" s="1"/>
      <c r="B308" s="3"/>
      <c r="C308" s="360" t="s">
        <v>139</v>
      </c>
      <c r="D308" s="8"/>
      <c r="E308" s="362" t="s">
        <v>140</v>
      </c>
      <c r="F308" s="11"/>
      <c r="G308" s="364" t="s">
        <v>141</v>
      </c>
      <c r="H308" s="10"/>
      <c r="I308" s="366" t="s">
        <v>142</v>
      </c>
      <c r="J308" s="366"/>
      <c r="K308" s="366"/>
      <c r="L308" s="366"/>
      <c r="M308" s="366"/>
      <c r="N308" s="21"/>
      <c r="O308" s="21"/>
      <c r="P308" s="21"/>
      <c r="Q308" s="21"/>
    </row>
    <row r="309" spans="1:21" ht="15.95" customHeight="1" thickBot="1" x14ac:dyDescent="0.25">
      <c r="A309" s="1"/>
      <c r="B309" s="3"/>
      <c r="C309" s="361"/>
      <c r="D309" s="8"/>
      <c r="E309" s="363"/>
      <c r="F309" s="11"/>
      <c r="G309" s="365"/>
      <c r="H309" s="12"/>
      <c r="I309" s="13">
        <v>2565</v>
      </c>
      <c r="J309" s="13"/>
      <c r="K309" s="13">
        <v>2566</v>
      </c>
      <c r="L309" s="13"/>
      <c r="M309" s="13">
        <v>2567</v>
      </c>
      <c r="N309" s="21"/>
      <c r="O309" s="21"/>
      <c r="P309" s="21"/>
      <c r="Q309" s="21"/>
    </row>
    <row r="310" spans="1:21" ht="15.95" customHeight="1" thickBot="1" x14ac:dyDescent="0.4">
      <c r="A310" s="1"/>
      <c r="B310" s="3"/>
      <c r="C310" s="172"/>
      <c r="D310" s="3"/>
      <c r="E310" s="173"/>
      <c r="F310" s="1"/>
      <c r="G310" s="174"/>
      <c r="H310" s="109"/>
      <c r="I310" s="174"/>
      <c r="J310" s="110"/>
      <c r="K310" s="174"/>
      <c r="L310" s="110"/>
      <c r="M310" s="174"/>
      <c r="N310" s="21"/>
      <c r="O310" s="21" t="str">
        <f>C305</f>
        <v>ตัวชี้วัดของผลสำเร็จการดำเนินการร่วมกับเครือข่ายความร่วมมือ</v>
      </c>
      <c r="P310" s="138" t="str">
        <f>ตัววัดหมวด7และคำนวณคะแนน!N23</f>
        <v/>
      </c>
      <c r="Q310" s="21"/>
      <c r="T310" s="136" t="s">
        <v>143</v>
      </c>
      <c r="U310" s="136" t="s">
        <v>144</v>
      </c>
    </row>
    <row r="311" spans="1:21" ht="15.95" customHeight="1" x14ac:dyDescent="0.2">
      <c r="A311" s="1"/>
      <c r="B311" s="1"/>
      <c r="C311" s="1"/>
      <c r="D311" s="1"/>
      <c r="E311" s="1"/>
      <c r="F311" s="1"/>
      <c r="G311" s="1"/>
      <c r="H311" s="1"/>
      <c r="I311" s="1"/>
      <c r="J311" s="1"/>
      <c r="K311" s="1"/>
      <c r="L311" s="1"/>
      <c r="M311" s="1"/>
      <c r="N311" s="21"/>
      <c r="O311" s="21"/>
      <c r="P311" s="21"/>
      <c r="Q311" s="21"/>
    </row>
    <row r="312" spans="1:21" ht="15.95" customHeight="1" thickBot="1" x14ac:dyDescent="0.25">
      <c r="A312" s="1"/>
      <c r="B312" s="1"/>
      <c r="C312" s="13" t="s">
        <v>145</v>
      </c>
      <c r="D312" s="1"/>
      <c r="E312" s="1"/>
      <c r="F312" s="1"/>
      <c r="G312" s="1"/>
      <c r="H312" s="1"/>
      <c r="I312" s="1"/>
      <c r="J312" s="1"/>
      <c r="K312" s="1"/>
      <c r="L312" s="1"/>
      <c r="M312" s="1"/>
      <c r="N312" s="21"/>
      <c r="O312" s="21"/>
      <c r="P312" s="21"/>
      <c r="Q312" s="21"/>
    </row>
    <row r="313" spans="1:21" ht="15.95" customHeight="1" x14ac:dyDescent="0.2">
      <c r="A313" s="1"/>
      <c r="B313" s="1"/>
      <c r="C313" s="433"/>
      <c r="D313" s="434"/>
      <c r="E313" s="434"/>
      <c r="F313" s="434"/>
      <c r="G313" s="434"/>
      <c r="H313" s="434"/>
      <c r="I313" s="434"/>
      <c r="J313" s="434"/>
      <c r="K313" s="434"/>
      <c r="L313" s="434"/>
      <c r="M313" s="435"/>
      <c r="N313" s="21"/>
      <c r="O313" s="21"/>
      <c r="P313" s="21"/>
      <c r="Q313" s="21"/>
    </row>
    <row r="314" spans="1:21" ht="15.95" customHeight="1" x14ac:dyDescent="0.2">
      <c r="A314" s="1"/>
      <c r="B314" s="1"/>
      <c r="C314" s="436"/>
      <c r="D314" s="437"/>
      <c r="E314" s="437"/>
      <c r="F314" s="437"/>
      <c r="G314" s="437"/>
      <c r="H314" s="437"/>
      <c r="I314" s="437"/>
      <c r="J314" s="437"/>
      <c r="K314" s="437"/>
      <c r="L314" s="437"/>
      <c r="M314" s="438"/>
      <c r="N314" s="21"/>
      <c r="O314" s="21"/>
      <c r="P314" s="21"/>
      <c r="Q314" s="21"/>
    </row>
    <row r="315" spans="1:21" ht="15.95" customHeight="1" thickBot="1" x14ac:dyDescent="0.25">
      <c r="A315" s="1"/>
      <c r="B315" s="1"/>
      <c r="C315" s="439"/>
      <c r="D315" s="440"/>
      <c r="E315" s="440"/>
      <c r="F315" s="440"/>
      <c r="G315" s="440"/>
      <c r="H315" s="440"/>
      <c r="I315" s="440"/>
      <c r="J315" s="440"/>
      <c r="K315" s="440"/>
      <c r="L315" s="440"/>
      <c r="M315" s="441"/>
      <c r="N315" s="21"/>
      <c r="O315" s="21"/>
      <c r="P315" s="21"/>
      <c r="Q315" s="21"/>
    </row>
    <row r="316" spans="1:21" ht="15.95" customHeight="1" x14ac:dyDescent="0.2">
      <c r="A316" s="1"/>
      <c r="B316" s="1"/>
      <c r="C316" s="1"/>
      <c r="D316" s="1"/>
      <c r="E316" s="1"/>
      <c r="F316" s="1"/>
      <c r="G316" s="1"/>
      <c r="H316" s="1"/>
      <c r="I316" s="1"/>
      <c r="J316" s="1"/>
      <c r="K316" s="1"/>
      <c r="L316" s="1"/>
      <c r="M316" s="1"/>
      <c r="N316" s="21"/>
      <c r="O316" s="21"/>
      <c r="P316" s="21"/>
      <c r="Q316" s="21"/>
    </row>
    <row r="317" spans="1:21" ht="15.95" customHeight="1" x14ac:dyDescent="0.2">
      <c r="A317" s="1"/>
      <c r="B317" s="3" t="s">
        <v>284</v>
      </c>
      <c r="C317" s="1"/>
      <c r="D317" s="3"/>
      <c r="E317" s="1"/>
      <c r="F317" s="1"/>
      <c r="G317" s="1"/>
      <c r="H317" s="1"/>
      <c r="I317" s="1"/>
      <c r="J317" s="1"/>
      <c r="K317" s="1"/>
      <c r="L317" s="1"/>
      <c r="M317" s="1"/>
      <c r="N317" s="21"/>
      <c r="O317" s="21"/>
      <c r="P317" s="21"/>
      <c r="Q317" s="21"/>
    </row>
    <row r="318" spans="1:21" ht="8.1" customHeight="1" x14ac:dyDescent="0.2">
      <c r="A318" s="1"/>
      <c r="B318" s="1"/>
      <c r="C318" s="1"/>
      <c r="D318" s="1"/>
      <c r="E318" s="1"/>
      <c r="F318" s="1"/>
      <c r="G318" s="1"/>
      <c r="H318" s="1"/>
      <c r="I318" s="1"/>
      <c r="J318" s="1"/>
      <c r="K318" s="1"/>
      <c r="L318" s="1"/>
      <c r="M318" s="1"/>
      <c r="N318" s="21"/>
      <c r="O318" s="21"/>
      <c r="P318" s="21"/>
      <c r="Q318" s="21"/>
    </row>
    <row r="319" spans="1:21" ht="15.95" customHeight="1" thickBot="1" x14ac:dyDescent="0.25">
      <c r="A319" s="1"/>
      <c r="B319" s="3"/>
      <c r="C319" s="8" t="s">
        <v>137</v>
      </c>
      <c r="D319" s="3"/>
      <c r="E319" s="1"/>
      <c r="F319" s="1"/>
      <c r="G319" s="1"/>
      <c r="H319" s="1"/>
      <c r="I319" s="1"/>
      <c r="J319" s="1"/>
      <c r="K319" s="1"/>
      <c r="L319" s="1"/>
      <c r="M319" s="1"/>
      <c r="N319" s="21"/>
      <c r="O319" s="21"/>
      <c r="P319" s="21"/>
      <c r="Q319" s="21"/>
    </row>
    <row r="320" spans="1:21" ht="15.95" customHeight="1" thickBot="1" x14ac:dyDescent="0.25">
      <c r="A320" s="1"/>
      <c r="B320" s="1"/>
      <c r="C320" s="445" t="s">
        <v>285</v>
      </c>
      <c r="D320" s="446"/>
      <c r="E320" s="446"/>
      <c r="F320" s="446"/>
      <c r="G320" s="446"/>
      <c r="H320" s="446"/>
      <c r="I320" s="446"/>
      <c r="J320" s="446"/>
      <c r="K320" s="446"/>
      <c r="L320" s="446"/>
      <c r="M320" s="447"/>
      <c r="N320" s="21"/>
      <c r="O320" s="21"/>
      <c r="P320" s="21"/>
      <c r="Q320" s="21"/>
    </row>
    <row r="321" spans="1:21" ht="15.95" customHeight="1" thickBot="1" x14ac:dyDescent="0.25">
      <c r="A321" s="1"/>
      <c r="B321" s="1"/>
      <c r="C321" s="11" t="s">
        <v>138</v>
      </c>
      <c r="D321" s="1"/>
      <c r="E321" s="1"/>
      <c r="F321" s="1"/>
      <c r="G321" s="1"/>
      <c r="H321" s="1"/>
      <c r="I321" s="1"/>
      <c r="J321" s="1"/>
      <c r="K321" s="1"/>
      <c r="L321" s="1"/>
      <c r="M321" s="1"/>
      <c r="N321" s="21"/>
      <c r="O321" s="21"/>
      <c r="P321" s="21"/>
      <c r="Q321" s="21"/>
    </row>
    <row r="322" spans="1:21" ht="15.95" customHeight="1" thickBot="1" x14ac:dyDescent="0.25">
      <c r="A322" s="1"/>
      <c r="B322" s="1"/>
      <c r="C322" s="442"/>
      <c r="D322" s="443"/>
      <c r="E322" s="443"/>
      <c r="F322" s="443"/>
      <c r="G322" s="443"/>
      <c r="H322" s="443"/>
      <c r="I322" s="443"/>
      <c r="J322" s="443"/>
      <c r="K322" s="443"/>
      <c r="L322" s="443"/>
      <c r="M322" s="444"/>
      <c r="N322" s="21"/>
      <c r="O322" s="21"/>
      <c r="P322" s="21"/>
      <c r="Q322" s="21"/>
    </row>
    <row r="323" spans="1:21" ht="15.95" customHeight="1" x14ac:dyDescent="0.2">
      <c r="A323" s="1"/>
      <c r="B323" s="3"/>
      <c r="C323" s="360" t="s">
        <v>139</v>
      </c>
      <c r="D323" s="8"/>
      <c r="E323" s="362" t="s">
        <v>140</v>
      </c>
      <c r="F323" s="11"/>
      <c r="G323" s="364" t="s">
        <v>141</v>
      </c>
      <c r="H323" s="10"/>
      <c r="I323" s="366" t="s">
        <v>142</v>
      </c>
      <c r="J323" s="366"/>
      <c r="K323" s="366"/>
      <c r="L323" s="366"/>
      <c r="M323" s="366"/>
      <c r="N323" s="21"/>
      <c r="O323" s="21"/>
      <c r="P323" s="21"/>
      <c r="Q323" s="21"/>
    </row>
    <row r="324" spans="1:21" ht="15.95" customHeight="1" thickBot="1" x14ac:dyDescent="0.25">
      <c r="A324" s="1"/>
      <c r="B324" s="3"/>
      <c r="C324" s="361"/>
      <c r="D324" s="8"/>
      <c r="E324" s="363"/>
      <c r="F324" s="11"/>
      <c r="G324" s="365"/>
      <c r="H324" s="12"/>
      <c r="I324" s="13">
        <v>2565</v>
      </c>
      <c r="J324" s="13"/>
      <c r="K324" s="13">
        <v>2566</v>
      </c>
      <c r="L324" s="13"/>
      <c r="M324" s="13">
        <v>2567</v>
      </c>
      <c r="N324" s="21"/>
      <c r="O324" s="21"/>
      <c r="P324" s="21"/>
      <c r="Q324" s="21"/>
    </row>
    <row r="325" spans="1:21" ht="15.95" customHeight="1" thickBot="1" x14ac:dyDescent="0.4">
      <c r="A325" s="1"/>
      <c r="B325" s="3"/>
      <c r="C325" s="172"/>
      <c r="D325" s="3"/>
      <c r="E325" s="173"/>
      <c r="F325" s="1"/>
      <c r="G325" s="174"/>
      <c r="H325" s="109"/>
      <c r="I325" s="174"/>
      <c r="J325" s="110"/>
      <c r="K325" s="174"/>
      <c r="L325" s="110"/>
      <c r="M325" s="174"/>
      <c r="N325" s="21"/>
      <c r="O325" s="21" t="str">
        <f>C320</f>
        <v>ตัวชี้วัดของการสำรวจความเชื่อมั่นต่อผลการดำเนินการของส่วนราชการ</v>
      </c>
      <c r="P325" s="138" t="str">
        <f>ตัววัดหมวด7และคำนวณคะแนน!N24</f>
        <v/>
      </c>
      <c r="Q325" s="21"/>
      <c r="T325" s="136" t="s">
        <v>143</v>
      </c>
      <c r="U325" s="136" t="s">
        <v>144</v>
      </c>
    </row>
    <row r="326" spans="1:21" ht="15.95" customHeight="1" x14ac:dyDescent="0.2">
      <c r="A326" s="1"/>
      <c r="B326" s="1"/>
      <c r="C326" s="1"/>
      <c r="D326" s="1"/>
      <c r="E326" s="1"/>
      <c r="F326" s="1"/>
      <c r="G326" s="1"/>
      <c r="H326" s="1"/>
      <c r="I326" s="1"/>
      <c r="J326" s="1"/>
      <c r="K326" s="1"/>
      <c r="L326" s="1"/>
      <c r="M326" s="1"/>
      <c r="N326" s="21"/>
      <c r="O326" s="21"/>
      <c r="P326" s="21"/>
      <c r="Q326" s="21"/>
    </row>
    <row r="327" spans="1:21" ht="15.95" customHeight="1" thickBot="1" x14ac:dyDescent="0.25">
      <c r="A327" s="1"/>
      <c r="B327" s="1"/>
      <c r="C327" s="13" t="s">
        <v>145</v>
      </c>
      <c r="D327" s="1"/>
      <c r="E327" s="1"/>
      <c r="F327" s="1"/>
      <c r="G327" s="1"/>
      <c r="H327" s="1"/>
      <c r="I327" s="1"/>
      <c r="J327" s="1"/>
      <c r="K327" s="1"/>
      <c r="L327" s="1"/>
      <c r="M327" s="1"/>
      <c r="N327" s="21"/>
      <c r="O327" s="21"/>
      <c r="P327" s="21"/>
      <c r="Q327" s="21"/>
    </row>
    <row r="328" spans="1:21" ht="15.95" customHeight="1" x14ac:dyDescent="0.2">
      <c r="A328" s="1"/>
      <c r="B328" s="1"/>
      <c r="C328" s="433"/>
      <c r="D328" s="434"/>
      <c r="E328" s="434"/>
      <c r="F328" s="434"/>
      <c r="G328" s="434"/>
      <c r="H328" s="434"/>
      <c r="I328" s="434"/>
      <c r="J328" s="434"/>
      <c r="K328" s="434"/>
      <c r="L328" s="434"/>
      <c r="M328" s="435"/>
      <c r="N328" s="21"/>
      <c r="O328" s="21"/>
      <c r="P328" s="21"/>
      <c r="Q328" s="21"/>
    </row>
    <row r="329" spans="1:21" ht="15.95" customHeight="1" x14ac:dyDescent="0.2">
      <c r="A329" s="1"/>
      <c r="B329" s="1"/>
      <c r="C329" s="436"/>
      <c r="D329" s="437"/>
      <c r="E329" s="437"/>
      <c r="F329" s="437"/>
      <c r="G329" s="437"/>
      <c r="H329" s="437"/>
      <c r="I329" s="437"/>
      <c r="J329" s="437"/>
      <c r="K329" s="437"/>
      <c r="L329" s="437"/>
      <c r="M329" s="438"/>
      <c r="N329" s="21"/>
      <c r="O329" s="21"/>
      <c r="P329" s="21"/>
      <c r="Q329" s="21"/>
    </row>
    <row r="330" spans="1:21" ht="15.95" customHeight="1" thickBot="1" x14ac:dyDescent="0.25">
      <c r="A330" s="1"/>
      <c r="B330" s="1"/>
      <c r="C330" s="439"/>
      <c r="D330" s="440"/>
      <c r="E330" s="440"/>
      <c r="F330" s="440"/>
      <c r="G330" s="440"/>
      <c r="H330" s="440"/>
      <c r="I330" s="440"/>
      <c r="J330" s="440"/>
      <c r="K330" s="440"/>
      <c r="L330" s="440"/>
      <c r="M330" s="441"/>
      <c r="N330" s="21"/>
      <c r="O330" s="21"/>
      <c r="P330" s="21"/>
      <c r="Q330" s="21"/>
    </row>
    <row r="331" spans="1:21" ht="15.95" customHeight="1" x14ac:dyDescent="0.2">
      <c r="A331" s="1"/>
      <c r="B331" s="1"/>
      <c r="C331" s="1"/>
      <c r="D331" s="1"/>
      <c r="E331" s="1"/>
      <c r="F331" s="1"/>
      <c r="G331" s="1"/>
      <c r="H331" s="1"/>
      <c r="I331" s="1"/>
      <c r="J331" s="1"/>
      <c r="K331" s="1"/>
      <c r="L331" s="1"/>
      <c r="M331" s="1"/>
      <c r="N331" s="130"/>
      <c r="O331" s="21"/>
      <c r="P331" s="21"/>
      <c r="Q331" s="21"/>
    </row>
    <row r="332" spans="1:21" ht="15.95" customHeight="1" thickBot="1" x14ac:dyDescent="0.25">
      <c r="A332" s="1"/>
      <c r="B332" s="3"/>
      <c r="C332" s="8" t="s">
        <v>137</v>
      </c>
      <c r="D332" s="3"/>
      <c r="E332" s="1"/>
      <c r="F332" s="1"/>
      <c r="G332" s="1"/>
      <c r="H332" s="1"/>
      <c r="I332" s="1"/>
      <c r="J332" s="1"/>
      <c r="K332" s="1"/>
      <c r="L332" s="1"/>
      <c r="M332" s="1"/>
      <c r="N332" s="21"/>
      <c r="O332" s="21"/>
      <c r="P332" s="21"/>
      <c r="Q332" s="21"/>
    </row>
    <row r="333" spans="1:21" ht="15.95" customHeight="1" thickBot="1" x14ac:dyDescent="0.25">
      <c r="A333" s="1"/>
      <c r="B333" s="1"/>
      <c r="C333" s="445" t="s">
        <v>285</v>
      </c>
      <c r="D333" s="446"/>
      <c r="E333" s="446"/>
      <c r="F333" s="446"/>
      <c r="G333" s="446"/>
      <c r="H333" s="446"/>
      <c r="I333" s="446"/>
      <c r="J333" s="446"/>
      <c r="K333" s="446"/>
      <c r="L333" s="446"/>
      <c r="M333" s="447"/>
      <c r="N333" s="21"/>
      <c r="O333" s="21"/>
      <c r="P333" s="21"/>
      <c r="Q333" s="21"/>
    </row>
    <row r="334" spans="1:21" ht="15.95" customHeight="1" thickBot="1" x14ac:dyDescent="0.25">
      <c r="A334" s="1"/>
      <c r="B334" s="1"/>
      <c r="C334" s="11" t="s">
        <v>138</v>
      </c>
      <c r="D334" s="1"/>
      <c r="E334" s="1"/>
      <c r="F334" s="1"/>
      <c r="G334" s="1"/>
      <c r="H334" s="1"/>
      <c r="I334" s="1"/>
      <c r="J334" s="1"/>
      <c r="K334" s="1"/>
      <c r="L334" s="1"/>
      <c r="M334" s="1"/>
      <c r="N334" s="21"/>
      <c r="O334" s="21"/>
      <c r="P334" s="21"/>
      <c r="Q334" s="21"/>
    </row>
    <row r="335" spans="1:21" ht="15.95" customHeight="1" thickBot="1" x14ac:dyDescent="0.25">
      <c r="A335" s="1"/>
      <c r="B335" s="1"/>
      <c r="C335" s="442"/>
      <c r="D335" s="443"/>
      <c r="E335" s="443"/>
      <c r="F335" s="443"/>
      <c r="G335" s="443"/>
      <c r="H335" s="443"/>
      <c r="I335" s="443"/>
      <c r="J335" s="443"/>
      <c r="K335" s="443"/>
      <c r="L335" s="443"/>
      <c r="M335" s="444"/>
      <c r="N335" s="21"/>
      <c r="O335" s="21"/>
      <c r="P335" s="21"/>
      <c r="Q335" s="21"/>
    </row>
    <row r="336" spans="1:21" ht="15.95" customHeight="1" x14ac:dyDescent="0.2">
      <c r="A336" s="1"/>
      <c r="B336" s="3"/>
      <c r="C336" s="360" t="s">
        <v>139</v>
      </c>
      <c r="D336" s="8"/>
      <c r="E336" s="362" t="s">
        <v>140</v>
      </c>
      <c r="F336" s="11"/>
      <c r="G336" s="364" t="s">
        <v>141</v>
      </c>
      <c r="H336" s="10"/>
      <c r="I336" s="366" t="s">
        <v>142</v>
      </c>
      <c r="J336" s="366"/>
      <c r="K336" s="366"/>
      <c r="L336" s="366"/>
      <c r="M336" s="366"/>
      <c r="N336" s="21"/>
      <c r="O336" s="21"/>
      <c r="P336" s="21"/>
      <c r="Q336" s="21"/>
    </row>
    <row r="337" spans="1:21" ht="15.95" customHeight="1" thickBot="1" x14ac:dyDescent="0.25">
      <c r="A337" s="1"/>
      <c r="B337" s="3"/>
      <c r="C337" s="361"/>
      <c r="D337" s="8"/>
      <c r="E337" s="363"/>
      <c r="F337" s="11"/>
      <c r="G337" s="365"/>
      <c r="H337" s="12"/>
      <c r="I337" s="13">
        <v>2565</v>
      </c>
      <c r="J337" s="13"/>
      <c r="K337" s="13">
        <v>2566</v>
      </c>
      <c r="L337" s="13"/>
      <c r="M337" s="13">
        <v>2567</v>
      </c>
      <c r="N337" s="21"/>
      <c r="O337" s="21"/>
      <c r="P337" s="21"/>
      <c r="Q337" s="21"/>
    </row>
    <row r="338" spans="1:21" ht="15.95" customHeight="1" thickBot="1" x14ac:dyDescent="0.4">
      <c r="A338" s="1"/>
      <c r="B338" s="3"/>
      <c r="C338" s="172"/>
      <c r="D338" s="3"/>
      <c r="E338" s="173"/>
      <c r="F338" s="1"/>
      <c r="G338" s="174"/>
      <c r="H338" s="109"/>
      <c r="I338" s="174"/>
      <c r="J338" s="110"/>
      <c r="K338" s="174"/>
      <c r="L338" s="110"/>
      <c r="M338" s="174"/>
      <c r="N338" s="21"/>
      <c r="O338" s="21" t="str">
        <f>C333</f>
        <v>ตัวชี้วัดของการสำรวจความเชื่อมั่นต่อผลการดำเนินการของส่วนราชการ</v>
      </c>
      <c r="P338" s="138" t="str">
        <f>ตัววัดหมวด7และคำนวณคะแนน!N25</f>
        <v/>
      </c>
      <c r="Q338" s="21"/>
      <c r="T338" s="136" t="s">
        <v>143</v>
      </c>
      <c r="U338" s="136" t="s">
        <v>144</v>
      </c>
    </row>
    <row r="339" spans="1:21" ht="15.95" customHeight="1" x14ac:dyDescent="0.2">
      <c r="A339" s="1"/>
      <c r="B339" s="1"/>
      <c r="C339" s="1"/>
      <c r="D339" s="1"/>
      <c r="E339" s="1"/>
      <c r="F339" s="1"/>
      <c r="G339" s="1"/>
      <c r="H339" s="1"/>
      <c r="I339" s="1"/>
      <c r="J339" s="1"/>
      <c r="K339" s="1"/>
      <c r="L339" s="1"/>
      <c r="M339" s="1"/>
      <c r="N339" s="21"/>
      <c r="O339" s="21"/>
      <c r="P339" s="21"/>
      <c r="Q339" s="21"/>
    </row>
    <row r="340" spans="1:21" ht="15.95" customHeight="1" thickBot="1" x14ac:dyDescent="0.25">
      <c r="A340" s="1"/>
      <c r="B340" s="1"/>
      <c r="C340" s="13" t="s">
        <v>145</v>
      </c>
      <c r="D340" s="1"/>
      <c r="E340" s="1"/>
      <c r="F340" s="1"/>
      <c r="G340" s="1"/>
      <c r="H340" s="1"/>
      <c r="I340" s="1"/>
      <c r="J340" s="1"/>
      <c r="K340" s="1"/>
      <c r="L340" s="1"/>
      <c r="M340" s="1"/>
      <c r="N340" s="21"/>
      <c r="O340" s="21"/>
      <c r="P340" s="21"/>
      <c r="Q340" s="21"/>
    </row>
    <row r="341" spans="1:21" ht="15.95" customHeight="1" x14ac:dyDescent="0.2">
      <c r="A341" s="1"/>
      <c r="B341" s="1"/>
      <c r="C341" s="433"/>
      <c r="D341" s="434"/>
      <c r="E341" s="434"/>
      <c r="F341" s="434"/>
      <c r="G341" s="434"/>
      <c r="H341" s="434"/>
      <c r="I341" s="434"/>
      <c r="J341" s="434"/>
      <c r="K341" s="434"/>
      <c r="L341" s="434"/>
      <c r="M341" s="435"/>
      <c r="N341" s="21"/>
      <c r="O341" s="21"/>
      <c r="P341" s="21"/>
      <c r="Q341" s="21"/>
    </row>
    <row r="342" spans="1:21" ht="15.95" customHeight="1" x14ac:dyDescent="0.2">
      <c r="A342" s="1"/>
      <c r="B342" s="1"/>
      <c r="C342" s="436"/>
      <c r="D342" s="437"/>
      <c r="E342" s="437"/>
      <c r="F342" s="437"/>
      <c r="G342" s="437"/>
      <c r="H342" s="437"/>
      <c r="I342" s="437"/>
      <c r="J342" s="437"/>
      <c r="K342" s="437"/>
      <c r="L342" s="437"/>
      <c r="M342" s="438"/>
      <c r="N342" s="21"/>
      <c r="O342" s="21"/>
      <c r="P342" s="21"/>
      <c r="Q342" s="21"/>
    </row>
    <row r="343" spans="1:21" ht="15.95" customHeight="1" thickBot="1" x14ac:dyDescent="0.25">
      <c r="A343" s="1"/>
      <c r="B343" s="1"/>
      <c r="C343" s="439"/>
      <c r="D343" s="440"/>
      <c r="E343" s="440"/>
      <c r="F343" s="440"/>
      <c r="G343" s="440"/>
      <c r="H343" s="440"/>
      <c r="I343" s="440"/>
      <c r="J343" s="440"/>
      <c r="K343" s="440"/>
      <c r="L343" s="440"/>
      <c r="M343" s="441"/>
      <c r="N343" s="21"/>
      <c r="O343" s="21"/>
      <c r="P343" s="21"/>
      <c r="Q343" s="21"/>
    </row>
    <row r="344" spans="1:21" ht="15.95" customHeight="1" x14ac:dyDescent="0.2">
      <c r="A344" s="1"/>
      <c r="B344" s="1"/>
      <c r="C344" s="1"/>
      <c r="D344" s="1"/>
      <c r="E344" s="1"/>
      <c r="F344" s="1"/>
      <c r="G344" s="1"/>
      <c r="H344" s="1"/>
      <c r="I344" s="1"/>
      <c r="J344" s="1"/>
      <c r="K344" s="1"/>
      <c r="L344" s="1"/>
      <c r="M344" s="1"/>
      <c r="N344" s="130"/>
      <c r="O344" s="130"/>
      <c r="P344" s="130"/>
      <c r="Q344" s="130"/>
    </row>
  </sheetData>
  <sheetProtection algorithmName="SHA-512" hashValue="0iu7pyC2rJNQRsrx5xQ9+aSkTydzNrVnHTMDQ09qGdzPH4onKl0tY5GrL5z2NdQ2UPqNGHfzBkOTTY6bn8YjlQ==" saltValue="5A5lSifTSocVTh7TMUALpA==" spinCount="100000" sheet="1" objects="1" scenarios="1" insertRows="0"/>
  <mergeCells count="87">
    <mergeCell ref="C341:M343"/>
    <mergeCell ref="C333:M333"/>
    <mergeCell ref="C335:M335"/>
    <mergeCell ref="C336:C337"/>
    <mergeCell ref="E336:E337"/>
    <mergeCell ref="G336:G337"/>
    <mergeCell ref="I336:M336"/>
    <mergeCell ref="C211:C212"/>
    <mergeCell ref="E211:E212"/>
    <mergeCell ref="G211:G212"/>
    <mergeCell ref="I211:M211"/>
    <mergeCell ref="O152:O159"/>
    <mergeCell ref="O180:O187"/>
    <mergeCell ref="C185:M200"/>
    <mergeCell ref="C210:M210"/>
    <mergeCell ref="A204:M204"/>
    <mergeCell ref="C162:M177"/>
    <mergeCell ref="A203:M203"/>
    <mergeCell ref="C208:M208"/>
    <mergeCell ref="C216:M218"/>
    <mergeCell ref="C236:M236"/>
    <mergeCell ref="C239:C240"/>
    <mergeCell ref="E239:E240"/>
    <mergeCell ref="G239:G240"/>
    <mergeCell ref="I239:M239"/>
    <mergeCell ref="C238:M238"/>
    <mergeCell ref="C221:M221"/>
    <mergeCell ref="C223:M223"/>
    <mergeCell ref="C224:C225"/>
    <mergeCell ref="E224:E225"/>
    <mergeCell ref="G224:G225"/>
    <mergeCell ref="I224:M224"/>
    <mergeCell ref="C229:M231"/>
    <mergeCell ref="G280:G281"/>
    <mergeCell ref="I280:M280"/>
    <mergeCell ref="C285:M287"/>
    <mergeCell ref="C249:M249"/>
    <mergeCell ref="C251:M251"/>
    <mergeCell ref="C252:C253"/>
    <mergeCell ref="E252:E253"/>
    <mergeCell ref="G252:G253"/>
    <mergeCell ref="I252:M252"/>
    <mergeCell ref="C257:M259"/>
    <mergeCell ref="C277:M277"/>
    <mergeCell ref="C244:M246"/>
    <mergeCell ref="C320:M320"/>
    <mergeCell ref="C323:C324"/>
    <mergeCell ref="E323:E324"/>
    <mergeCell ref="G323:G324"/>
    <mergeCell ref="I323:M323"/>
    <mergeCell ref="C264:M264"/>
    <mergeCell ref="C267:C268"/>
    <mergeCell ref="E267:E268"/>
    <mergeCell ref="G267:G268"/>
    <mergeCell ref="I267:M267"/>
    <mergeCell ref="C272:M274"/>
    <mergeCell ref="C266:M266"/>
    <mergeCell ref="C279:M279"/>
    <mergeCell ref="C280:C281"/>
    <mergeCell ref="E280:E281"/>
    <mergeCell ref="C328:M330"/>
    <mergeCell ref="C292:M292"/>
    <mergeCell ref="C295:C296"/>
    <mergeCell ref="E295:E296"/>
    <mergeCell ref="G295:G296"/>
    <mergeCell ref="I295:M295"/>
    <mergeCell ref="C300:M302"/>
    <mergeCell ref="C294:M294"/>
    <mergeCell ref="C322:M322"/>
    <mergeCell ref="C313:M315"/>
    <mergeCell ref="C305:M305"/>
    <mergeCell ref="C307:M307"/>
    <mergeCell ref="C308:C309"/>
    <mergeCell ref="E308:E309"/>
    <mergeCell ref="G308:G309"/>
    <mergeCell ref="I308:M308"/>
    <mergeCell ref="O133:O139"/>
    <mergeCell ref="O142:O148"/>
    <mergeCell ref="C20:M35"/>
    <mergeCell ref="O18:O23"/>
    <mergeCell ref="O26:O31"/>
    <mergeCell ref="C80:M95"/>
    <mergeCell ref="O77:O82"/>
    <mergeCell ref="O85:O90"/>
    <mergeCell ref="C103:M118"/>
    <mergeCell ref="C47:M61"/>
    <mergeCell ref="C134:M149"/>
  </mergeCells>
  <conditionalFormatting sqref="C8">
    <cfRule type="cellIs" dxfId="255" priority="111" operator="equal">
      <formula>$T$8</formula>
    </cfRule>
    <cfRule type="cellIs" dxfId="254" priority="110" stopIfTrue="1" operator="equal">
      <formula>$U$8</formula>
    </cfRule>
  </conditionalFormatting>
  <conditionalFormatting sqref="C11">
    <cfRule type="cellIs" dxfId="253" priority="42" operator="equal">
      <formula>$T$8</formula>
    </cfRule>
    <cfRule type="cellIs" dxfId="252" priority="41" stopIfTrue="1" operator="equal">
      <formula>$U$8</formula>
    </cfRule>
  </conditionalFormatting>
  <conditionalFormatting sqref="C14">
    <cfRule type="cellIs" dxfId="251" priority="40" operator="equal">
      <formula>$T$8</formula>
    </cfRule>
    <cfRule type="cellIs" dxfId="250" priority="39" stopIfTrue="1" operator="equal">
      <formula>$U$8</formula>
    </cfRule>
  </conditionalFormatting>
  <conditionalFormatting sqref="C40">
    <cfRule type="cellIs" dxfId="249" priority="38" operator="equal">
      <formula>$T$8</formula>
    </cfRule>
    <cfRule type="cellIs" dxfId="248" priority="37" stopIfTrue="1" operator="equal">
      <formula>$U$8</formula>
    </cfRule>
  </conditionalFormatting>
  <conditionalFormatting sqref="C43">
    <cfRule type="cellIs" dxfId="247" priority="36" operator="equal">
      <formula>$T$8</formula>
    </cfRule>
    <cfRule type="cellIs" dxfId="246" priority="35" stopIfTrue="1" operator="equal">
      <formula>$U$8</formula>
    </cfRule>
  </conditionalFormatting>
  <conditionalFormatting sqref="C67">
    <cfRule type="cellIs" dxfId="245" priority="34" operator="equal">
      <formula>$T$8</formula>
    </cfRule>
    <cfRule type="cellIs" dxfId="244" priority="33" stopIfTrue="1" operator="equal">
      <formula>$U$8</formula>
    </cfRule>
  </conditionalFormatting>
  <conditionalFormatting sqref="C70">
    <cfRule type="cellIs" dxfId="243" priority="32" operator="equal">
      <formula>$T$8</formula>
    </cfRule>
    <cfRule type="cellIs" dxfId="242" priority="31" stopIfTrue="1" operator="equal">
      <formula>$U$8</formula>
    </cfRule>
  </conditionalFormatting>
  <conditionalFormatting sqref="C73">
    <cfRule type="cellIs" dxfId="241" priority="29" stopIfTrue="1" operator="equal">
      <formula>$U$8</formula>
    </cfRule>
    <cfRule type="cellIs" dxfId="240" priority="30" operator="equal">
      <formula>$T$8</formula>
    </cfRule>
  </conditionalFormatting>
  <conditionalFormatting sqref="C75">
    <cfRule type="cellIs" dxfId="239" priority="27" stopIfTrue="1" operator="equal">
      <formula>$U$8</formula>
    </cfRule>
    <cfRule type="cellIs" dxfId="238" priority="28" operator="equal">
      <formula>$T$8</formula>
    </cfRule>
  </conditionalFormatting>
  <conditionalFormatting sqref="C99">
    <cfRule type="cellIs" dxfId="237" priority="26" operator="equal">
      <formula>$T$8</formula>
    </cfRule>
    <cfRule type="cellIs" dxfId="236" priority="25" stopIfTrue="1" operator="equal">
      <formula>$U$8</formula>
    </cfRule>
  </conditionalFormatting>
  <conditionalFormatting sqref="C124">
    <cfRule type="cellIs" dxfId="235" priority="24" operator="equal">
      <formula>$T$8</formula>
    </cfRule>
    <cfRule type="cellIs" dxfId="234" priority="23" stopIfTrue="1" operator="equal">
      <formula>$U$8</formula>
    </cfRule>
  </conditionalFormatting>
  <conditionalFormatting sqref="C127">
    <cfRule type="cellIs" dxfId="233" priority="22" operator="equal">
      <formula>$T$8</formula>
    </cfRule>
    <cfRule type="cellIs" dxfId="232" priority="21" stopIfTrue="1" operator="equal">
      <formula>$U$8</formula>
    </cfRule>
  </conditionalFormatting>
  <conditionalFormatting sqref="C130">
    <cfRule type="cellIs" dxfId="231" priority="20" operator="equal">
      <formula>$T$8</formula>
    </cfRule>
    <cfRule type="cellIs" dxfId="230" priority="19" stopIfTrue="1" operator="equal">
      <formula>$U$8</formula>
    </cfRule>
  </conditionalFormatting>
  <conditionalFormatting sqref="C154">
    <cfRule type="cellIs" dxfId="229" priority="18" operator="equal">
      <formula>$T$8</formula>
    </cfRule>
    <cfRule type="cellIs" dxfId="228" priority="17" stopIfTrue="1" operator="equal">
      <formula>$U$8</formula>
    </cfRule>
  </conditionalFormatting>
  <conditionalFormatting sqref="C156">
    <cfRule type="cellIs" dxfId="227" priority="16" operator="equal">
      <formula>$T$8</formula>
    </cfRule>
    <cfRule type="cellIs" dxfId="226" priority="15" stopIfTrue="1" operator="equal">
      <formula>$U$8</formula>
    </cfRule>
  </conditionalFormatting>
  <conditionalFormatting sqref="C159:C160 C178">
    <cfRule type="cellIs" dxfId="225" priority="14" operator="equal">
      <formula>$T$8</formula>
    </cfRule>
    <cfRule type="cellIs" dxfId="224" priority="13" stopIfTrue="1" operator="equal">
      <formula>$U$8</formula>
    </cfRule>
  </conditionalFormatting>
  <conditionalFormatting sqref="C181">
    <cfRule type="cellIs" dxfId="223" priority="12" operator="equal">
      <formula>$T$8</formula>
    </cfRule>
    <cfRule type="cellIs" dxfId="222" priority="11" stopIfTrue="1" operator="equal">
      <formula>$U$8</formula>
    </cfRule>
  </conditionalFormatting>
  <conditionalFormatting sqref="E8:E9 E101">
    <cfRule type="cellIs" dxfId="221" priority="231" operator="equal">
      <formula>"มี"</formula>
    </cfRule>
    <cfRule type="cellIs" dxfId="220" priority="230" operator="equal">
      <formula>"ไม่มี"</formula>
    </cfRule>
  </conditionalFormatting>
  <conditionalFormatting sqref="E11:E12">
    <cfRule type="cellIs" dxfId="219" priority="147" operator="equal">
      <formula>"มี"</formula>
    </cfRule>
    <cfRule type="cellIs" dxfId="218" priority="146" operator="equal">
      <formula>"ไม่มี"</formula>
    </cfRule>
  </conditionalFormatting>
  <conditionalFormatting sqref="E14:E18">
    <cfRule type="cellIs" dxfId="217" priority="134" operator="equal">
      <formula>"ไม่มี"</formula>
    </cfRule>
    <cfRule type="cellIs" dxfId="216" priority="135" operator="equal">
      <formula>"มี"</formula>
    </cfRule>
  </conditionalFormatting>
  <conditionalFormatting sqref="E40:E41">
    <cfRule type="cellIs" dxfId="215" priority="130" operator="equal">
      <formula>"ไม่มี"</formula>
    </cfRule>
    <cfRule type="cellIs" dxfId="214" priority="131" operator="equal">
      <formula>"มี"</formula>
    </cfRule>
  </conditionalFormatting>
  <conditionalFormatting sqref="E43:E44">
    <cfRule type="cellIs" dxfId="213" priority="122" operator="equal">
      <formula>"ไม่มี"</formula>
    </cfRule>
    <cfRule type="cellIs" dxfId="212" priority="123" operator="equal">
      <formula>"มี"</formula>
    </cfRule>
  </conditionalFormatting>
  <conditionalFormatting sqref="E67">
    <cfRule type="cellIs" dxfId="211" priority="214" operator="equal">
      <formula>"ไม่มี"</formula>
    </cfRule>
    <cfRule type="cellIs" dxfId="210" priority="215" operator="equal">
      <formula>"มี"</formula>
    </cfRule>
  </conditionalFormatting>
  <conditionalFormatting sqref="E70">
    <cfRule type="cellIs" dxfId="209" priority="120" operator="equal">
      <formula>"ไม่มี"</formula>
    </cfRule>
    <cfRule type="cellIs" dxfId="208" priority="121" operator="equal">
      <formula>"มี"</formula>
    </cfRule>
  </conditionalFormatting>
  <conditionalFormatting sqref="E73 E75">
    <cfRule type="cellIs" dxfId="207" priority="210" operator="equal">
      <formula>"ไม่มี"</formula>
    </cfRule>
    <cfRule type="cellIs" dxfId="206" priority="211" operator="equal">
      <formula>"มี"</formula>
    </cfRule>
  </conditionalFormatting>
  <conditionalFormatting sqref="E99">
    <cfRule type="cellIs" dxfId="205" priority="164" operator="equal">
      <formula>"ไม่มี"</formula>
    </cfRule>
    <cfRule type="cellIs" dxfId="204" priority="165" operator="equal">
      <formula>"มี"</formula>
    </cfRule>
  </conditionalFormatting>
  <conditionalFormatting sqref="E124:E125">
    <cfRule type="cellIs" dxfId="203" priority="46" operator="equal">
      <formula>"มี"</formula>
    </cfRule>
    <cfRule type="cellIs" dxfId="202" priority="45" operator="equal">
      <formula>"ไม่มี"</formula>
    </cfRule>
  </conditionalFormatting>
  <conditionalFormatting sqref="E127:E128">
    <cfRule type="cellIs" dxfId="201" priority="200" operator="equal">
      <formula>"ไม่มี"</formula>
    </cfRule>
    <cfRule type="cellIs" dxfId="200" priority="201" operator="equal">
      <formula>"มี"</formula>
    </cfRule>
  </conditionalFormatting>
  <conditionalFormatting sqref="E130:E132 E150">
    <cfRule type="cellIs" dxfId="199" priority="140" operator="equal">
      <formula>"ไม่มี"</formula>
    </cfRule>
    <cfRule type="cellIs" dxfId="198" priority="141" operator="equal">
      <formula>"มี"</formula>
    </cfRule>
  </conditionalFormatting>
  <conditionalFormatting sqref="E154">
    <cfRule type="cellIs" dxfId="197" priority="192" operator="equal">
      <formula>"ไม่มี"</formula>
    </cfRule>
    <cfRule type="cellIs" dxfId="196" priority="193" operator="equal">
      <formula>"มี"</formula>
    </cfRule>
  </conditionalFormatting>
  <conditionalFormatting sqref="E156:E157">
    <cfRule type="cellIs" dxfId="195" priority="188" operator="equal">
      <formula>"ไม่มี"</formula>
    </cfRule>
    <cfRule type="cellIs" dxfId="194" priority="189" operator="equal">
      <formula>"มี"</formula>
    </cfRule>
  </conditionalFormatting>
  <conditionalFormatting sqref="E159:E160 E178">
    <cfRule type="cellIs" dxfId="193" priority="186" operator="equal">
      <formula>"ไม่มี"</formula>
    </cfRule>
    <cfRule type="cellIs" dxfId="192" priority="187" operator="equal">
      <formula>"มี"</formula>
    </cfRule>
  </conditionalFormatting>
  <conditionalFormatting sqref="E181:E182">
    <cfRule type="cellIs" dxfId="191" priority="44" operator="equal">
      <formula>"มี"</formula>
    </cfRule>
    <cfRule type="cellIs" dxfId="190" priority="43" operator="equal">
      <formula>"ไม่มี"</formula>
    </cfRule>
  </conditionalFormatting>
  <dataValidations count="7">
    <dataValidation allowBlank="1" showErrorMessage="1" sqref="S103:S118 S185:S200 S20:S35 S208 S292 S264 S236 S320 S221 S249 S277 S305 S333 S47:S61 S80:S95 S162:S177 S134:S149" xr:uid="{4E3221CD-38AD-554A-9671-7336B33135E3}"/>
    <dataValidation type="list" allowBlank="1" showInputMessage="1" showErrorMessage="1" sqref="C99 C156 C154 C130 C127 C124 C73 C75 C67 C70 E269 C43 C40 C14 C11 E338 C8 E213 E241 E325 E297 C181 E226 E254 E282 E310 C159:C160 C178" xr:uid="{8017F66B-8357-154E-A624-DBF92A760F2B}">
      <formula1>$T8:$U8</formula1>
    </dataValidation>
    <dataValidation type="list" allowBlank="1" showInputMessage="1" showErrorMessage="1" sqref="Q4 Q63 Q120" xr:uid="{0EB9B96C-8059-F14A-ACDE-C3A9258D49AA}">
      <formula1>$X$4:$Z$4</formula1>
    </dataValidation>
    <dataValidation type="list" allowBlank="1" showInputMessage="1" showErrorMessage="1" sqref="Q203:Q204" xr:uid="{FA2B1B55-E8EA-B445-AEEA-A2E520D9120A}">
      <formula1>$W$4:$Y$4</formula1>
    </dataValidation>
    <dataValidation type="textLength" operator="lessThanOrEqual" allowBlank="1" showErrorMessage="1" errorTitle="ข้อแนะนำ" error="ระบุข้อความไม่เกิน xxxx อักขระ" promptTitle="ข้อแนะนำ" prompt="ระบุข้อความไม่เกิน xxxx อักขระ" sqref="C185:M200 C47:M61" xr:uid="{A2EE9758-F493-8648-9BFF-812CF1B50D2C}">
      <formula1>3000</formula1>
    </dataValidation>
    <dataValidation type="textLength" operator="lessThanOrEqual" allowBlank="1" showErrorMessage="1" errorTitle="ข้อแนะนำ" error="ระบุข้อความไม่เกิน 3,000 อักขระ" promptTitle="ข้อแนะนำ" prompt="ระบุข้อความไม่เกิน xxxx อักขระ" sqref="C103:M118 C20:M35 C80:M95 C162:M177 C134:M149" xr:uid="{2F709443-64D5-FE41-85EB-D7CD651B2BC4}">
      <formula1>3000</formula1>
    </dataValidation>
    <dataValidation type="textLength" operator="lessThanOrEqual" allowBlank="1" showErrorMessage="1" errorTitle="ข้อแนะนำ" error="ระบุข้อความไม่เกิน xxxx อักขระ" promptTitle="ข้อแนะนำ" prompt="ระบุข้อความไม่เกิน xxxx อักขระ" sqref="C208:M208 C210:M210 C216:M218 C221:M221 C223:M223 C229:M231 C236:M236 C238:M238 C244:M246 C249:M249 C251:M251 C257:M259 C264:M264 C266:M266 C272:M274 C277:M277 C279:M279 C285:M287 C292:M292 C294:M294 C300:M302 C305:M305 C307:M307 C313:M315 C320:M320 C322:M322 C328:M330 C333:M333 C335:M335 C341:M343" xr:uid="{8BBF6608-F8CD-4301-9509-76C77211753D}">
      <formula1>1000</formula1>
    </dataValidation>
  </dataValidations>
  <pageMargins left="0.7" right="0.7" top="0.75" bottom="0.75" header="0.3" footer="0.3"/>
  <pageSetup paperSize="9" scale="98" orientation="portrait" r:id="rId1"/>
  <rowBreaks count="11" manualBreakCount="11">
    <brk id="36" max="16" man="1"/>
    <brk id="62" max="16" man="1"/>
    <brk id="96" max="16" man="1"/>
    <brk id="119" max="16383" man="1"/>
    <brk id="150" max="16" man="1"/>
    <brk id="178" max="16" man="1"/>
    <brk id="201" max="16383" man="1"/>
    <brk id="232" max="16" man="1"/>
    <brk id="260" max="16" man="1"/>
    <brk id="288" max="16" man="1"/>
    <brk id="316" max="16" man="1"/>
  </rowBreaks>
  <colBreaks count="1" manualBreakCount="1">
    <brk id="13" max="279"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A76B7-2087-E54F-B1CD-60620DD259DC}">
  <sheetPr>
    <tabColor rgb="FFFFC000"/>
  </sheetPr>
  <dimension ref="A1:AO221"/>
  <sheetViews>
    <sheetView zoomScale="85" zoomScaleNormal="85" zoomScaleSheetLayoutView="40" workbookViewId="0">
      <pane ySplit="2" topLeftCell="A133" activePane="bottomLeft" state="frozen"/>
      <selection pane="bottomLeft" activeCell="B127" sqref="B127:B129"/>
    </sheetView>
  </sheetViews>
  <sheetFormatPr defaultColWidth="11.5" defaultRowHeight="18" x14ac:dyDescent="0.4"/>
  <cols>
    <col min="1" max="3" width="5.875" style="189" customWidth="1"/>
    <col min="4" max="5" width="7.875" style="189" customWidth="1"/>
    <col min="6" max="6" width="1" style="189" customWidth="1"/>
    <col min="7" max="7" width="9.875" style="189" customWidth="1"/>
    <col min="8" max="8" width="1" style="189" customWidth="1"/>
    <col min="9" max="9" width="11.5" style="189"/>
    <col min="10" max="10" width="1" style="189" customWidth="1"/>
    <col min="11" max="11" width="11.5" style="189"/>
    <col min="12" max="12" width="1" style="189" customWidth="1"/>
    <col min="13" max="13" width="11.5" style="189"/>
    <col min="14" max="14" width="2.375" style="217" customWidth="1"/>
    <col min="15" max="15" width="50.625" style="217" customWidth="1"/>
    <col min="16" max="17" width="15.125" style="217" customWidth="1"/>
    <col min="18" max="18" width="7.125" style="294" customWidth="1"/>
    <col min="19" max="19" width="3.125" style="294" hidden="1" customWidth="1"/>
    <col min="20" max="21" width="10.875" style="217" hidden="1" customWidth="1"/>
    <col min="22" max="25" width="11.5" style="217" hidden="1" customWidth="1"/>
    <col min="26" max="26" width="11.5" style="294" hidden="1" customWidth="1"/>
    <col min="27" max="28" width="11.5" style="294" customWidth="1"/>
    <col min="29" max="37" width="11.5" style="294"/>
    <col min="38" max="41" width="11.5" style="295"/>
    <col min="42" max="16384" width="11.5" style="189"/>
  </cols>
  <sheetData>
    <row r="1" spans="1:41" ht="18.75" thickBot="1" x14ac:dyDescent="0.45">
      <c r="A1" s="184"/>
      <c r="B1" s="185"/>
      <c r="C1" s="184"/>
      <c r="D1" s="184"/>
      <c r="E1" s="184"/>
      <c r="F1" s="184"/>
      <c r="G1" s="184"/>
      <c r="H1" s="184"/>
      <c r="I1" s="184"/>
      <c r="J1" s="184"/>
      <c r="K1" s="184"/>
      <c r="L1" s="184"/>
      <c r="M1" s="184"/>
      <c r="N1" s="186"/>
      <c r="O1" s="186"/>
      <c r="P1" s="131" t="s">
        <v>69</v>
      </c>
      <c r="Q1" s="131" t="s">
        <v>70</v>
      </c>
    </row>
    <row r="2" spans="1:41" s="199" customFormat="1" ht="48.75" customHeight="1" thickBot="1" x14ac:dyDescent="0.25">
      <c r="A2" s="141" t="s">
        <v>286</v>
      </c>
      <c r="B2" s="296"/>
      <c r="C2" s="296"/>
      <c r="D2" s="296"/>
      <c r="E2" s="296"/>
      <c r="F2" s="296"/>
      <c r="G2" s="296"/>
      <c r="H2" s="296"/>
      <c r="I2" s="296"/>
      <c r="J2" s="296"/>
      <c r="K2" s="296"/>
      <c r="L2" s="296"/>
      <c r="M2" s="296"/>
      <c r="N2" s="196"/>
      <c r="O2" s="151" t="s">
        <v>286</v>
      </c>
      <c r="P2" s="261" t="str">
        <f>IFERROR(AVERAGE(P4,P66,P126),"")</f>
        <v/>
      </c>
      <c r="Q2" s="261" t="str">
        <f>IFERROR(AVERAGE(Q4,Q66,Q126),"")</f>
        <v/>
      </c>
      <c r="R2" s="297"/>
      <c r="S2" s="297"/>
      <c r="T2" s="207"/>
      <c r="U2" s="207"/>
      <c r="V2" s="207"/>
      <c r="W2" s="207"/>
      <c r="X2" s="207"/>
      <c r="Y2" s="207"/>
      <c r="Z2" s="297"/>
      <c r="AA2" s="297"/>
      <c r="AB2" s="297"/>
      <c r="AC2" s="297"/>
      <c r="AD2" s="297"/>
      <c r="AE2" s="297"/>
      <c r="AF2" s="297"/>
      <c r="AG2" s="297"/>
      <c r="AH2" s="297"/>
      <c r="AI2" s="297"/>
      <c r="AJ2" s="297"/>
      <c r="AK2" s="297"/>
      <c r="AL2" s="298"/>
      <c r="AM2" s="298"/>
      <c r="AN2" s="298"/>
      <c r="AO2" s="298"/>
    </row>
    <row r="3" spans="1:41" ht="24.75" thickBot="1" x14ac:dyDescent="0.45">
      <c r="A3" s="2" t="s">
        <v>77</v>
      </c>
      <c r="B3" s="184"/>
      <c r="C3" s="184"/>
      <c r="D3" s="184"/>
      <c r="E3" s="184"/>
      <c r="F3" s="184"/>
      <c r="G3" s="184"/>
      <c r="H3" s="184"/>
      <c r="I3" s="184"/>
      <c r="J3" s="184"/>
      <c r="K3" s="184"/>
      <c r="L3" s="184"/>
      <c r="M3" s="184"/>
      <c r="N3" s="186"/>
      <c r="O3" s="186"/>
      <c r="P3" s="186"/>
      <c r="Q3" s="186"/>
    </row>
    <row r="4" spans="1:41" s="199" customFormat="1" ht="32.25" customHeight="1" thickBot="1" x14ac:dyDescent="0.25">
      <c r="A4" s="159" t="s">
        <v>287</v>
      </c>
      <c r="B4" s="195"/>
      <c r="C4" s="195"/>
      <c r="D4" s="195"/>
      <c r="E4" s="195"/>
      <c r="F4" s="195"/>
      <c r="G4" s="195"/>
      <c r="H4" s="195"/>
      <c r="I4" s="195"/>
      <c r="J4" s="195"/>
      <c r="K4" s="195"/>
      <c r="L4" s="195"/>
      <c r="M4" s="195"/>
      <c r="N4" s="196"/>
      <c r="O4" s="160" t="str">
        <f>A4</f>
        <v>4.1 การใช้ฐานข้อมูลและการกำหนดตัววัดเพื่อการติดตามงานอย่างมีประสิทธิผล</v>
      </c>
      <c r="P4" s="260" t="str">
        <f>IF(SUM(P5:P48)=0,"",SUM(P5:P48))</f>
        <v/>
      </c>
      <c r="Q4" s="262"/>
      <c r="R4" s="297"/>
      <c r="S4" s="297"/>
      <c r="T4" s="207"/>
      <c r="U4" s="207"/>
      <c r="V4" s="207"/>
      <c r="W4" s="207"/>
      <c r="X4" s="207">
        <v>300</v>
      </c>
      <c r="Y4" s="207">
        <v>400</v>
      </c>
      <c r="Z4" s="297">
        <v>500</v>
      </c>
      <c r="AA4" s="297"/>
      <c r="AB4" s="297"/>
      <c r="AC4" s="297"/>
      <c r="AD4" s="297"/>
      <c r="AE4" s="297"/>
      <c r="AF4" s="297"/>
      <c r="AG4" s="297"/>
      <c r="AH4" s="297"/>
      <c r="AI4" s="297"/>
      <c r="AJ4" s="297"/>
      <c r="AK4" s="297"/>
      <c r="AL4" s="298"/>
      <c r="AM4" s="298"/>
      <c r="AN4" s="298"/>
      <c r="AO4" s="298"/>
    </row>
    <row r="5" spans="1:41" ht="15.75" customHeight="1" x14ac:dyDescent="0.4">
      <c r="A5" s="184"/>
      <c r="B5" s="3" t="s">
        <v>288</v>
      </c>
      <c r="C5" s="184"/>
      <c r="D5" s="3"/>
      <c r="E5" s="184"/>
      <c r="F5" s="184"/>
      <c r="G5" s="184"/>
      <c r="H5" s="184"/>
      <c r="I5" s="184"/>
      <c r="J5" s="184"/>
      <c r="K5" s="184"/>
      <c r="L5" s="184"/>
      <c r="M5" s="184"/>
      <c r="N5" s="186"/>
      <c r="O5" s="186"/>
      <c r="P5" s="201"/>
      <c r="Q5" s="201"/>
      <c r="R5" s="187"/>
      <c r="S5" s="187"/>
      <c r="T5" s="187"/>
      <c r="U5" s="187"/>
      <c r="V5" s="187"/>
      <c r="W5" s="187"/>
      <c r="X5" s="187"/>
      <c r="Y5" s="187"/>
      <c r="Z5" s="187"/>
      <c r="AA5" s="187"/>
    </row>
    <row r="6" spans="1:41" ht="15.75" customHeight="1" x14ac:dyDescent="0.4">
      <c r="A6" s="184"/>
      <c r="B6" s="3" t="s">
        <v>289</v>
      </c>
      <c r="C6" s="3"/>
      <c r="D6" s="3"/>
      <c r="E6" s="184"/>
      <c r="F6" s="184"/>
      <c r="G6" s="184"/>
      <c r="H6" s="184"/>
      <c r="I6" s="184"/>
      <c r="J6" s="184"/>
      <c r="K6" s="184"/>
      <c r="L6" s="184"/>
      <c r="M6" s="184"/>
      <c r="N6" s="186"/>
      <c r="O6" s="186"/>
      <c r="P6" s="214"/>
      <c r="Q6" s="214"/>
      <c r="R6" s="187"/>
      <c r="S6" s="187"/>
      <c r="T6" s="187"/>
      <c r="U6" s="187"/>
      <c r="V6" s="187"/>
      <c r="W6" s="187"/>
      <c r="X6" s="187"/>
      <c r="Y6" s="187"/>
      <c r="Z6" s="187"/>
      <c r="AA6" s="187"/>
    </row>
    <row r="7" spans="1:41" ht="8.1" customHeight="1" thickBot="1" x14ac:dyDescent="0.45">
      <c r="A7" s="184"/>
      <c r="B7" s="184"/>
      <c r="C7" s="184"/>
      <c r="D7" s="184"/>
      <c r="E7" s="184"/>
      <c r="F7" s="184"/>
      <c r="G7" s="184"/>
      <c r="H7" s="184"/>
      <c r="I7" s="184"/>
      <c r="J7" s="184"/>
      <c r="K7" s="184"/>
      <c r="L7" s="184"/>
      <c r="M7" s="184"/>
      <c r="N7" s="186"/>
      <c r="O7" s="186"/>
      <c r="P7" s="214"/>
      <c r="Q7" s="214"/>
      <c r="R7" s="187"/>
      <c r="S7" s="187"/>
      <c r="T7" s="187"/>
      <c r="U7" s="187"/>
      <c r="V7" s="187"/>
      <c r="W7" s="187"/>
      <c r="X7" s="187"/>
      <c r="Y7" s="187"/>
      <c r="Z7" s="187"/>
      <c r="AA7" s="187"/>
    </row>
    <row r="8" spans="1:41" ht="15.75" customHeight="1" thickBot="1" x14ac:dyDescent="0.45">
      <c r="A8" s="184"/>
      <c r="B8" s="184"/>
      <c r="C8" s="299"/>
      <c r="D8" s="3" t="s">
        <v>290</v>
      </c>
      <c r="E8" s="184"/>
      <c r="F8" s="184"/>
      <c r="G8" s="184"/>
      <c r="H8" s="184"/>
      <c r="I8" s="184"/>
      <c r="J8" s="184"/>
      <c r="K8" s="184"/>
      <c r="L8" s="184"/>
      <c r="M8" s="184"/>
      <c r="N8" s="186"/>
      <c r="O8" s="186"/>
      <c r="P8" s="300">
        <f>IF(C8="☑",300/3,IF(C8="☒", 0, 0))</f>
        <v>0</v>
      </c>
      <c r="Q8" s="214"/>
      <c r="R8" s="187"/>
      <c r="S8" s="187" t="s">
        <v>85</v>
      </c>
      <c r="T8" s="301" t="s">
        <v>83</v>
      </c>
      <c r="U8" s="301" t="s">
        <v>86</v>
      </c>
      <c r="V8" s="187"/>
      <c r="W8" s="187" t="str">
        <f>IF(OR((C8="☒"),(C11="☒")),"พัฒนากระบวนการกำหนดและรวบรวมข้อมูลและตัววัดที่สำคัญเพื่อประกอบการตัดสินใจ","")</f>
        <v/>
      </c>
      <c r="X8" s="187"/>
      <c r="Y8" s="187"/>
      <c r="Z8" s="187"/>
      <c r="AA8" s="187"/>
    </row>
    <row r="9" spans="1:41" ht="15.75" customHeight="1" x14ac:dyDescent="0.4">
      <c r="A9" s="184"/>
      <c r="B9" s="184"/>
      <c r="C9" s="184"/>
      <c r="D9" s="3" t="s">
        <v>291</v>
      </c>
      <c r="E9" s="184"/>
      <c r="F9" s="184"/>
      <c r="G9" s="184"/>
      <c r="H9" s="184"/>
      <c r="I9" s="184"/>
      <c r="J9" s="184"/>
      <c r="K9" s="184"/>
      <c r="L9" s="184"/>
      <c r="M9" s="184"/>
      <c r="N9" s="186"/>
      <c r="O9" s="186"/>
      <c r="P9" s="302"/>
      <c r="Q9" s="214"/>
      <c r="R9" s="187"/>
      <c r="S9" s="187"/>
      <c r="T9" s="301"/>
      <c r="U9" s="301"/>
      <c r="V9" s="187"/>
      <c r="W9" s="187"/>
      <c r="X9" s="187"/>
      <c r="Y9" s="187"/>
      <c r="Z9" s="187"/>
      <c r="AA9" s="187"/>
    </row>
    <row r="10" spans="1:41" ht="8.1" customHeight="1" thickBot="1" x14ac:dyDescent="0.45">
      <c r="A10" s="184"/>
      <c r="B10" s="184"/>
      <c r="C10" s="184"/>
      <c r="D10" s="184"/>
      <c r="E10" s="184"/>
      <c r="F10" s="184"/>
      <c r="G10" s="184"/>
      <c r="H10" s="184"/>
      <c r="I10" s="184"/>
      <c r="J10" s="184"/>
      <c r="K10" s="184"/>
      <c r="L10" s="184"/>
      <c r="M10" s="184"/>
      <c r="N10" s="186"/>
      <c r="O10" s="186"/>
      <c r="P10" s="300"/>
      <c r="Q10" s="214"/>
      <c r="R10" s="187"/>
      <c r="S10" s="187"/>
      <c r="T10" s="301"/>
      <c r="U10" s="301"/>
      <c r="V10" s="187"/>
      <c r="W10" s="187"/>
      <c r="X10" s="187"/>
      <c r="Y10" s="187"/>
      <c r="Z10" s="187"/>
      <c r="AA10" s="187"/>
    </row>
    <row r="11" spans="1:41" ht="15.75" customHeight="1" thickBot="1" x14ac:dyDescent="0.45">
      <c r="A11" s="184"/>
      <c r="B11" s="184"/>
      <c r="C11" s="299"/>
      <c r="D11" s="3" t="s">
        <v>292</v>
      </c>
      <c r="E11" s="184"/>
      <c r="F11" s="184"/>
      <c r="G11" s="184"/>
      <c r="H11" s="184"/>
      <c r="I11" s="184"/>
      <c r="J11" s="184"/>
      <c r="K11" s="184"/>
      <c r="L11" s="184"/>
      <c r="M11" s="184"/>
      <c r="N11" s="186"/>
      <c r="O11" s="186"/>
      <c r="P11" s="300">
        <f>IF(C11="☑",300/3,IF(C11="☒", 0, 0))</f>
        <v>0</v>
      </c>
      <c r="Q11" s="214"/>
      <c r="R11" s="187"/>
      <c r="S11" s="187" t="s">
        <v>85</v>
      </c>
      <c r="T11" s="301" t="s">
        <v>83</v>
      </c>
      <c r="U11" s="301" t="s">
        <v>86</v>
      </c>
      <c r="V11" s="187"/>
      <c r="W11" s="187"/>
      <c r="X11" s="187"/>
      <c r="Y11" s="187"/>
      <c r="Z11" s="187"/>
      <c r="AA11" s="187"/>
    </row>
    <row r="12" spans="1:41" ht="15.75" customHeight="1" x14ac:dyDescent="0.4">
      <c r="A12" s="184"/>
      <c r="B12" s="184"/>
      <c r="C12" s="303"/>
      <c r="D12" s="3"/>
      <c r="E12" s="184"/>
      <c r="F12" s="184"/>
      <c r="G12" s="184"/>
      <c r="H12" s="184"/>
      <c r="I12" s="184"/>
      <c r="J12" s="184"/>
      <c r="K12" s="184"/>
      <c r="L12" s="184"/>
      <c r="M12" s="184"/>
      <c r="N12" s="186"/>
      <c r="O12" s="186"/>
      <c r="P12" s="300"/>
      <c r="Q12" s="214"/>
      <c r="R12" s="187"/>
      <c r="S12" s="187"/>
      <c r="T12" s="301"/>
      <c r="U12" s="301"/>
      <c r="V12" s="187"/>
      <c r="W12" s="187"/>
      <c r="X12" s="187"/>
      <c r="Y12" s="187"/>
      <c r="Z12" s="187"/>
      <c r="AA12" s="187"/>
    </row>
    <row r="13" spans="1:41" s="188" customFormat="1" ht="15.75" customHeight="1" thickBot="1" x14ac:dyDescent="0.45">
      <c r="A13" s="218"/>
      <c r="B13" s="218"/>
      <c r="C13" s="229" t="s">
        <v>99</v>
      </c>
      <c r="D13" s="218"/>
      <c r="E13" s="218"/>
      <c r="F13" s="218"/>
      <c r="G13" s="218"/>
      <c r="H13" s="218"/>
      <c r="I13" s="218"/>
      <c r="J13" s="218"/>
      <c r="K13" s="218"/>
      <c r="L13" s="218"/>
      <c r="M13" s="218"/>
      <c r="N13" s="201"/>
      <c r="O13" s="249"/>
      <c r="P13" s="300"/>
      <c r="Q13" s="214"/>
      <c r="R13" s="187"/>
      <c r="S13" s="187"/>
      <c r="T13" s="187"/>
      <c r="U13" s="187"/>
      <c r="V13" s="187"/>
      <c r="W13" s="187"/>
      <c r="X13" s="187"/>
      <c r="Y13" s="187"/>
      <c r="Z13" s="187"/>
      <c r="AA13" s="187"/>
      <c r="AB13" s="187"/>
      <c r="AC13" s="187"/>
      <c r="AD13" s="187"/>
      <c r="AE13" s="187"/>
    </row>
    <row r="14" spans="1:41" s="188" customFormat="1" ht="15.75" customHeight="1" x14ac:dyDescent="0.4">
      <c r="A14" s="218"/>
      <c r="B14" s="218"/>
      <c r="C14" s="460"/>
      <c r="D14" s="461"/>
      <c r="E14" s="461"/>
      <c r="F14" s="461"/>
      <c r="G14" s="461"/>
      <c r="H14" s="461"/>
      <c r="I14" s="461"/>
      <c r="J14" s="461"/>
      <c r="K14" s="461"/>
      <c r="L14" s="461"/>
      <c r="M14" s="462"/>
      <c r="N14" s="201"/>
      <c r="O14" s="249"/>
      <c r="P14" s="214"/>
      <c r="Q14" s="214"/>
      <c r="R14" s="187"/>
      <c r="S14" s="187"/>
      <c r="T14" s="187"/>
      <c r="U14" s="211"/>
      <c r="V14" s="211"/>
      <c r="W14" s="211"/>
      <c r="X14" s="187"/>
      <c r="Y14" s="187"/>
      <c r="Z14" s="187"/>
      <c r="AA14" s="187"/>
      <c r="AB14" s="187"/>
      <c r="AC14" s="187"/>
      <c r="AD14" s="187"/>
      <c r="AE14" s="187"/>
    </row>
    <row r="15" spans="1:41" s="188" customFormat="1" ht="15.75" customHeight="1" x14ac:dyDescent="0.4">
      <c r="A15" s="218"/>
      <c r="B15" s="218"/>
      <c r="C15" s="463"/>
      <c r="D15" s="464"/>
      <c r="E15" s="464"/>
      <c r="F15" s="464"/>
      <c r="G15" s="464"/>
      <c r="H15" s="464"/>
      <c r="I15" s="464"/>
      <c r="J15" s="464"/>
      <c r="K15" s="464"/>
      <c r="L15" s="464"/>
      <c r="M15" s="465"/>
      <c r="N15" s="201"/>
      <c r="O15" s="214"/>
      <c r="P15" s="214"/>
      <c r="Q15" s="214"/>
      <c r="R15" s="187"/>
      <c r="S15" s="187"/>
      <c r="T15" s="187"/>
      <c r="U15" s="187"/>
      <c r="V15" s="187"/>
      <c r="W15" s="187"/>
      <c r="X15" s="187"/>
      <c r="Y15" s="187"/>
      <c r="Z15" s="187"/>
      <c r="AA15" s="187"/>
      <c r="AB15" s="187"/>
      <c r="AC15" s="187"/>
      <c r="AD15" s="187"/>
      <c r="AE15" s="187"/>
    </row>
    <row r="16" spans="1:41" s="188" customFormat="1" ht="15.75" customHeight="1" thickBot="1" x14ac:dyDescent="0.45">
      <c r="A16" s="218"/>
      <c r="B16" s="218"/>
      <c r="C16" s="463"/>
      <c r="D16" s="464"/>
      <c r="E16" s="464"/>
      <c r="F16" s="464"/>
      <c r="G16" s="464"/>
      <c r="H16" s="464"/>
      <c r="I16" s="464"/>
      <c r="J16" s="464"/>
      <c r="K16" s="464"/>
      <c r="L16" s="464"/>
      <c r="M16" s="465"/>
      <c r="N16" s="201"/>
      <c r="O16" s="135" t="s">
        <v>89</v>
      </c>
      <c r="P16" s="214"/>
      <c r="Q16" s="214"/>
      <c r="R16" s="187"/>
      <c r="S16" s="187"/>
      <c r="T16" s="187"/>
      <c r="U16" s="187"/>
      <c r="V16" s="187"/>
      <c r="W16" s="187"/>
      <c r="X16" s="187"/>
      <c r="Y16" s="187"/>
      <c r="Z16" s="187"/>
      <c r="AA16" s="187"/>
      <c r="AB16" s="187"/>
      <c r="AC16" s="187"/>
      <c r="AD16" s="187"/>
      <c r="AE16" s="187"/>
    </row>
    <row r="17" spans="1:31" s="188" customFormat="1" ht="15.75" customHeight="1" x14ac:dyDescent="0.4">
      <c r="A17" s="218"/>
      <c r="B17" s="218"/>
      <c r="C17" s="463"/>
      <c r="D17" s="464"/>
      <c r="E17" s="464"/>
      <c r="F17" s="464"/>
      <c r="G17" s="464"/>
      <c r="H17" s="464"/>
      <c r="I17" s="464"/>
      <c r="J17" s="464"/>
      <c r="K17" s="464"/>
      <c r="L17" s="464"/>
      <c r="M17" s="465"/>
      <c r="N17" s="201"/>
      <c r="O17" s="469" t="str">
        <f>""&amp;U50&amp;""&amp;V50&amp;""&amp;W50&amp;""</f>
        <v>พัฒนากระบวนการที่มีความเป็นระบบพัฒนาในเชิงรุกและยืดหยุ่น ยกระดับการพัฒนาด้วยเทคโนโลยี นวัตกรรม และความร่วมมือทุกภาคส่วนพัฒนาในแนวทางต้นน้ำจรดปลายน้ำเพื่อสร้างผลกระทบสูง</v>
      </c>
      <c r="P17" s="214"/>
      <c r="Q17" s="214"/>
      <c r="R17" s="187"/>
      <c r="S17" s="187"/>
      <c r="T17" s="187"/>
      <c r="U17" s="187"/>
      <c r="V17" s="187"/>
      <c r="W17" s="187"/>
      <c r="X17" s="187"/>
      <c r="Y17" s="187"/>
      <c r="Z17" s="187"/>
      <c r="AA17" s="187"/>
      <c r="AB17" s="187"/>
      <c r="AC17" s="187"/>
      <c r="AD17" s="187"/>
      <c r="AE17" s="187"/>
    </row>
    <row r="18" spans="1:31" s="188" customFormat="1" ht="15.75" customHeight="1" x14ac:dyDescent="0.4">
      <c r="A18" s="218"/>
      <c r="B18" s="218"/>
      <c r="C18" s="463"/>
      <c r="D18" s="464"/>
      <c r="E18" s="464"/>
      <c r="F18" s="464"/>
      <c r="G18" s="464"/>
      <c r="H18" s="464"/>
      <c r="I18" s="464"/>
      <c r="J18" s="464"/>
      <c r="K18" s="464"/>
      <c r="L18" s="464"/>
      <c r="M18" s="465"/>
      <c r="N18" s="201"/>
      <c r="O18" s="470"/>
      <c r="P18" s="214"/>
      <c r="Q18" s="214"/>
      <c r="R18" s="187"/>
      <c r="S18" s="187"/>
      <c r="T18" s="187"/>
      <c r="U18" s="187"/>
      <c r="V18" s="187"/>
      <c r="W18" s="187"/>
      <c r="X18" s="187"/>
      <c r="Y18" s="187"/>
      <c r="Z18" s="187"/>
      <c r="AA18" s="187"/>
      <c r="AB18" s="187"/>
      <c r="AC18" s="187"/>
      <c r="AD18" s="187"/>
      <c r="AE18" s="187"/>
    </row>
    <row r="19" spans="1:31" s="188" customFormat="1" ht="15.75" customHeight="1" x14ac:dyDescent="0.4">
      <c r="A19" s="218"/>
      <c r="B19" s="218"/>
      <c r="C19" s="463"/>
      <c r="D19" s="464"/>
      <c r="E19" s="464"/>
      <c r="F19" s="464"/>
      <c r="G19" s="464"/>
      <c r="H19" s="464"/>
      <c r="I19" s="464"/>
      <c r="J19" s="464"/>
      <c r="K19" s="464"/>
      <c r="L19" s="464"/>
      <c r="M19" s="465"/>
      <c r="N19" s="201"/>
      <c r="O19" s="470"/>
      <c r="P19" s="214"/>
      <c r="Q19" s="214"/>
      <c r="R19" s="187"/>
      <c r="S19" s="187"/>
      <c r="T19" s="187"/>
      <c r="U19" s="187"/>
      <c r="V19" s="187"/>
      <c r="W19" s="187"/>
      <c r="X19" s="187"/>
      <c r="Y19" s="187"/>
      <c r="Z19" s="187"/>
      <c r="AA19" s="187"/>
      <c r="AB19" s="187"/>
      <c r="AC19" s="187"/>
      <c r="AD19" s="187"/>
      <c r="AE19" s="187"/>
    </row>
    <row r="20" spans="1:31" s="188" customFormat="1" ht="15.75" customHeight="1" x14ac:dyDescent="0.4">
      <c r="A20" s="218"/>
      <c r="B20" s="218"/>
      <c r="C20" s="463"/>
      <c r="D20" s="464"/>
      <c r="E20" s="464"/>
      <c r="F20" s="464"/>
      <c r="G20" s="464"/>
      <c r="H20" s="464"/>
      <c r="I20" s="464"/>
      <c r="J20" s="464"/>
      <c r="K20" s="464"/>
      <c r="L20" s="464"/>
      <c r="M20" s="465"/>
      <c r="N20" s="201"/>
      <c r="O20" s="470"/>
      <c r="P20" s="214"/>
      <c r="Q20" s="214"/>
      <c r="R20" s="187"/>
      <c r="S20" s="187"/>
      <c r="T20" s="187"/>
      <c r="U20" s="187"/>
      <c r="V20" s="187"/>
      <c r="W20" s="187"/>
      <c r="X20" s="187"/>
      <c r="Y20" s="187"/>
      <c r="Z20" s="187"/>
      <c r="AA20" s="187"/>
      <c r="AB20" s="187"/>
      <c r="AC20" s="187"/>
      <c r="AD20" s="187"/>
      <c r="AE20" s="187"/>
    </row>
    <row r="21" spans="1:31" s="188" customFormat="1" ht="15.75" customHeight="1" x14ac:dyDescent="0.4">
      <c r="A21" s="218"/>
      <c r="B21" s="218"/>
      <c r="C21" s="463"/>
      <c r="D21" s="464"/>
      <c r="E21" s="464"/>
      <c r="F21" s="464"/>
      <c r="G21" s="464"/>
      <c r="H21" s="464"/>
      <c r="I21" s="464"/>
      <c r="J21" s="464"/>
      <c r="K21" s="464"/>
      <c r="L21" s="464"/>
      <c r="M21" s="465"/>
      <c r="N21" s="201"/>
      <c r="O21" s="470"/>
      <c r="P21" s="214"/>
      <c r="Q21" s="214"/>
      <c r="R21" s="187"/>
      <c r="S21" s="187"/>
      <c r="T21" s="187"/>
      <c r="U21" s="187"/>
      <c r="V21" s="187"/>
      <c r="W21" s="187"/>
      <c r="X21" s="187"/>
      <c r="Y21" s="187"/>
      <c r="Z21" s="187"/>
      <c r="AA21" s="187"/>
      <c r="AB21" s="187"/>
      <c r="AC21" s="187"/>
      <c r="AD21" s="187"/>
      <c r="AE21" s="187"/>
    </row>
    <row r="22" spans="1:31" s="188" customFormat="1" ht="15.75" customHeight="1" thickBot="1" x14ac:dyDescent="0.45">
      <c r="A22" s="218"/>
      <c r="B22" s="218"/>
      <c r="C22" s="463"/>
      <c r="D22" s="464"/>
      <c r="E22" s="464"/>
      <c r="F22" s="464"/>
      <c r="G22" s="464"/>
      <c r="H22" s="464"/>
      <c r="I22" s="464"/>
      <c r="J22" s="464"/>
      <c r="K22" s="464"/>
      <c r="L22" s="464"/>
      <c r="M22" s="465"/>
      <c r="N22" s="201"/>
      <c r="O22" s="471"/>
      <c r="P22" s="214"/>
      <c r="Q22" s="214"/>
      <c r="R22" s="187"/>
      <c r="S22" s="187"/>
      <c r="T22" s="187"/>
      <c r="U22" s="187"/>
      <c r="V22" s="187"/>
      <c r="W22" s="187"/>
      <c r="X22" s="187"/>
      <c r="Y22" s="187"/>
      <c r="Z22" s="187"/>
      <c r="AA22" s="187"/>
      <c r="AB22" s="187"/>
      <c r="AC22" s="187"/>
      <c r="AD22" s="187"/>
      <c r="AE22" s="187"/>
    </row>
    <row r="23" spans="1:31" s="188" customFormat="1" ht="15.75" customHeight="1" x14ac:dyDescent="0.4">
      <c r="A23" s="218"/>
      <c r="B23" s="218"/>
      <c r="C23" s="463"/>
      <c r="D23" s="464"/>
      <c r="E23" s="464"/>
      <c r="F23" s="464"/>
      <c r="G23" s="464"/>
      <c r="H23" s="464"/>
      <c r="I23" s="464"/>
      <c r="J23" s="464"/>
      <c r="K23" s="464"/>
      <c r="L23" s="464"/>
      <c r="M23" s="465"/>
      <c r="N23" s="201"/>
      <c r="O23" s="201"/>
      <c r="P23" s="214"/>
      <c r="Q23" s="214"/>
      <c r="R23" s="187"/>
      <c r="S23" s="187"/>
      <c r="T23" s="187"/>
      <c r="U23" s="187"/>
      <c r="V23" s="187"/>
      <c r="W23" s="187"/>
      <c r="X23" s="187"/>
      <c r="Y23" s="187"/>
      <c r="Z23" s="187"/>
      <c r="AA23" s="187"/>
      <c r="AB23" s="187"/>
      <c r="AC23" s="187"/>
      <c r="AD23" s="187"/>
      <c r="AE23" s="187"/>
    </row>
    <row r="24" spans="1:31" s="188" customFormat="1" ht="15.75" customHeight="1" thickBot="1" x14ac:dyDescent="0.45">
      <c r="A24" s="218"/>
      <c r="B24" s="218"/>
      <c r="C24" s="463"/>
      <c r="D24" s="464"/>
      <c r="E24" s="464"/>
      <c r="F24" s="464"/>
      <c r="G24" s="464"/>
      <c r="H24" s="464"/>
      <c r="I24" s="464"/>
      <c r="J24" s="464"/>
      <c r="K24" s="464"/>
      <c r="L24" s="464"/>
      <c r="M24" s="465"/>
      <c r="N24" s="201"/>
      <c r="O24" s="135" t="s">
        <v>98</v>
      </c>
      <c r="P24" s="214"/>
      <c r="Q24" s="214"/>
      <c r="R24" s="187"/>
      <c r="S24" s="187"/>
      <c r="T24" s="187"/>
      <c r="U24" s="187"/>
      <c r="V24" s="187"/>
      <c r="W24" s="187"/>
      <c r="X24" s="187"/>
      <c r="Y24" s="187"/>
      <c r="Z24" s="187"/>
      <c r="AA24" s="187"/>
      <c r="AB24" s="187"/>
      <c r="AC24" s="187"/>
      <c r="AD24" s="187"/>
      <c r="AE24" s="187"/>
    </row>
    <row r="25" spans="1:31" s="188" customFormat="1" ht="15.75" customHeight="1" x14ac:dyDescent="0.4">
      <c r="A25" s="218"/>
      <c r="B25" s="218"/>
      <c r="C25" s="463"/>
      <c r="D25" s="464"/>
      <c r="E25" s="464"/>
      <c r="F25" s="464"/>
      <c r="G25" s="464"/>
      <c r="H25" s="464"/>
      <c r="I25" s="464"/>
      <c r="J25" s="464"/>
      <c r="K25" s="464"/>
      <c r="L25" s="464"/>
      <c r="M25" s="465"/>
      <c r="N25" s="201"/>
      <c r="O25" s="401" t="str">
        <f>""&amp;W8&amp;""&amp;W34&amp;""&amp;W45&amp;""</f>
        <v/>
      </c>
      <c r="P25" s="214"/>
      <c r="Q25" s="214"/>
      <c r="R25" s="187"/>
      <c r="S25" s="187"/>
      <c r="T25" s="187"/>
      <c r="U25" s="187"/>
      <c r="V25" s="187"/>
      <c r="W25" s="187"/>
      <c r="X25" s="187"/>
      <c r="Y25" s="187"/>
      <c r="Z25" s="187"/>
      <c r="AA25" s="187"/>
      <c r="AB25" s="187"/>
      <c r="AC25" s="187"/>
      <c r="AD25" s="187"/>
      <c r="AE25" s="187"/>
    </row>
    <row r="26" spans="1:31" s="188" customFormat="1" ht="15.75" customHeight="1" x14ac:dyDescent="0.4">
      <c r="A26" s="218"/>
      <c r="B26" s="218"/>
      <c r="C26" s="463"/>
      <c r="D26" s="464"/>
      <c r="E26" s="464"/>
      <c r="F26" s="464"/>
      <c r="G26" s="464"/>
      <c r="H26" s="464"/>
      <c r="I26" s="464"/>
      <c r="J26" s="464"/>
      <c r="K26" s="464"/>
      <c r="L26" s="464"/>
      <c r="M26" s="465"/>
      <c r="N26" s="201"/>
      <c r="O26" s="402"/>
      <c r="P26" s="214"/>
      <c r="Q26" s="214"/>
      <c r="R26" s="187"/>
      <c r="S26" s="187"/>
      <c r="T26" s="187"/>
      <c r="U26" s="187"/>
      <c r="V26" s="187"/>
      <c r="W26" s="187"/>
      <c r="X26" s="187"/>
      <c r="Y26" s="187"/>
      <c r="Z26" s="187"/>
      <c r="AA26" s="187"/>
      <c r="AB26" s="187"/>
      <c r="AC26" s="187"/>
      <c r="AD26" s="187"/>
      <c r="AE26" s="187"/>
    </row>
    <row r="27" spans="1:31" s="188" customFormat="1" ht="15.75" customHeight="1" x14ac:dyDescent="0.4">
      <c r="A27" s="218"/>
      <c r="B27" s="218"/>
      <c r="C27" s="463"/>
      <c r="D27" s="464"/>
      <c r="E27" s="464"/>
      <c r="F27" s="464"/>
      <c r="G27" s="464"/>
      <c r="H27" s="464"/>
      <c r="I27" s="464"/>
      <c r="J27" s="464"/>
      <c r="K27" s="464"/>
      <c r="L27" s="464"/>
      <c r="M27" s="465"/>
      <c r="N27" s="201"/>
      <c r="O27" s="402"/>
      <c r="P27" s="214"/>
      <c r="Q27" s="214"/>
      <c r="R27" s="187"/>
      <c r="S27" s="187"/>
      <c r="T27" s="187"/>
      <c r="U27" s="187"/>
      <c r="V27" s="187"/>
      <c r="W27" s="187"/>
      <c r="X27" s="187"/>
      <c r="Y27" s="187"/>
      <c r="Z27" s="187"/>
      <c r="AA27" s="187"/>
      <c r="AB27" s="187"/>
      <c r="AC27" s="187"/>
      <c r="AD27" s="187"/>
      <c r="AE27" s="187"/>
    </row>
    <row r="28" spans="1:31" s="188" customFormat="1" ht="15.75" customHeight="1" x14ac:dyDescent="0.4">
      <c r="A28" s="218"/>
      <c r="B28" s="218"/>
      <c r="C28" s="463"/>
      <c r="D28" s="464"/>
      <c r="E28" s="464"/>
      <c r="F28" s="464"/>
      <c r="G28" s="464"/>
      <c r="H28" s="464"/>
      <c r="I28" s="464"/>
      <c r="J28" s="464"/>
      <c r="K28" s="464"/>
      <c r="L28" s="464"/>
      <c r="M28" s="465"/>
      <c r="N28" s="201"/>
      <c r="O28" s="402"/>
      <c r="P28" s="214"/>
      <c r="Q28" s="214"/>
      <c r="R28" s="187"/>
      <c r="S28" s="187"/>
      <c r="T28" s="187"/>
      <c r="U28" s="187"/>
      <c r="V28" s="187"/>
      <c r="W28" s="187"/>
      <c r="X28" s="187"/>
      <c r="Y28" s="187"/>
      <c r="Z28" s="187"/>
      <c r="AA28" s="187"/>
      <c r="AB28" s="187"/>
      <c r="AC28" s="187"/>
      <c r="AD28" s="187"/>
      <c r="AE28" s="187"/>
    </row>
    <row r="29" spans="1:31" s="188" customFormat="1" ht="15.75" customHeight="1" thickBot="1" x14ac:dyDescent="0.45">
      <c r="A29" s="218"/>
      <c r="B29" s="218"/>
      <c r="C29" s="466"/>
      <c r="D29" s="467"/>
      <c r="E29" s="467"/>
      <c r="F29" s="467"/>
      <c r="G29" s="467"/>
      <c r="H29" s="467"/>
      <c r="I29" s="467"/>
      <c r="J29" s="467"/>
      <c r="K29" s="467"/>
      <c r="L29" s="467"/>
      <c r="M29" s="468"/>
      <c r="N29" s="201"/>
      <c r="O29" s="402"/>
      <c r="P29" s="214"/>
      <c r="Q29" s="214"/>
      <c r="R29" s="187"/>
      <c r="S29" s="187"/>
      <c r="T29" s="187"/>
      <c r="U29" s="187"/>
      <c r="V29" s="187"/>
      <c r="W29" s="187"/>
      <c r="X29" s="187"/>
      <c r="Y29" s="187"/>
      <c r="Z29" s="187"/>
      <c r="AA29" s="187"/>
      <c r="AB29" s="187"/>
      <c r="AC29" s="187"/>
      <c r="AD29" s="187"/>
      <c r="AE29" s="187"/>
    </row>
    <row r="30" spans="1:31" ht="15.75" customHeight="1" thickBot="1" x14ac:dyDescent="0.45">
      <c r="A30" s="184"/>
      <c r="B30" s="184"/>
      <c r="C30" s="184"/>
      <c r="D30" s="184"/>
      <c r="E30" s="184"/>
      <c r="F30" s="184"/>
      <c r="G30" s="184"/>
      <c r="H30" s="184"/>
      <c r="I30" s="184"/>
      <c r="J30" s="184"/>
      <c r="K30" s="184"/>
      <c r="L30" s="184"/>
      <c r="M30" s="184"/>
      <c r="N30" s="186"/>
      <c r="O30" s="403"/>
      <c r="P30" s="300"/>
      <c r="Q30" s="214"/>
      <c r="R30" s="187"/>
      <c r="S30" s="187"/>
      <c r="T30" s="301"/>
      <c r="U30" s="301"/>
      <c r="V30" s="187"/>
      <c r="W30" s="187"/>
      <c r="X30" s="187"/>
      <c r="Y30" s="187"/>
      <c r="Z30" s="187"/>
      <c r="AA30" s="187"/>
    </row>
    <row r="31" spans="1:31" ht="15.75" customHeight="1" x14ac:dyDescent="0.4">
      <c r="A31" s="184"/>
      <c r="B31" s="3" t="s">
        <v>293</v>
      </c>
      <c r="C31" s="184"/>
      <c r="D31" s="3"/>
      <c r="E31" s="184"/>
      <c r="F31" s="184"/>
      <c r="G31" s="184"/>
      <c r="H31" s="184"/>
      <c r="I31" s="184"/>
      <c r="J31" s="184"/>
      <c r="K31" s="184"/>
      <c r="L31" s="184"/>
      <c r="M31" s="184"/>
      <c r="N31" s="186"/>
      <c r="O31" s="304"/>
      <c r="P31" s="302"/>
      <c r="Q31" s="214"/>
      <c r="R31" s="187"/>
      <c r="S31" s="187"/>
      <c r="T31" s="301"/>
      <c r="U31" s="301"/>
      <c r="V31" s="187"/>
      <c r="W31" s="187"/>
      <c r="X31" s="187"/>
      <c r="Y31" s="187"/>
      <c r="Z31" s="187"/>
      <c r="AA31" s="187"/>
    </row>
    <row r="32" spans="1:31" ht="15.75" customHeight="1" x14ac:dyDescent="0.4">
      <c r="A32" s="184"/>
      <c r="B32" s="3" t="s">
        <v>294</v>
      </c>
      <c r="C32" s="3"/>
      <c r="D32" s="3"/>
      <c r="E32" s="184"/>
      <c r="F32" s="184"/>
      <c r="G32" s="184"/>
      <c r="H32" s="184"/>
      <c r="I32" s="184"/>
      <c r="J32" s="184"/>
      <c r="K32" s="184"/>
      <c r="L32" s="184"/>
      <c r="M32" s="184"/>
      <c r="N32" s="186"/>
      <c r="O32" s="186"/>
      <c r="P32" s="302"/>
      <c r="Q32" s="214"/>
      <c r="R32" s="187"/>
      <c r="S32" s="187"/>
      <c r="T32" s="301"/>
      <c r="U32" s="301"/>
      <c r="V32" s="187"/>
      <c r="W32" s="187"/>
      <c r="X32" s="187"/>
      <c r="Y32" s="187"/>
      <c r="Z32" s="187"/>
      <c r="AA32" s="187"/>
    </row>
    <row r="33" spans="1:27" ht="8.1" customHeight="1" thickBot="1" x14ac:dyDescent="0.45">
      <c r="A33" s="184"/>
      <c r="B33" s="204"/>
      <c r="C33" s="184"/>
      <c r="D33" s="184"/>
      <c r="E33" s="184"/>
      <c r="F33" s="184"/>
      <c r="G33" s="184"/>
      <c r="H33" s="184"/>
      <c r="I33" s="184"/>
      <c r="J33" s="184"/>
      <c r="K33" s="184"/>
      <c r="L33" s="184"/>
      <c r="M33" s="184"/>
      <c r="N33" s="186"/>
      <c r="O33" s="186"/>
      <c r="P33" s="302"/>
      <c r="Q33" s="214"/>
      <c r="R33" s="187"/>
      <c r="S33" s="187"/>
      <c r="T33" s="301"/>
      <c r="U33" s="301"/>
      <c r="V33" s="187"/>
      <c r="W33" s="187"/>
      <c r="X33" s="187"/>
      <c r="Y33" s="187"/>
      <c r="Z33" s="187"/>
      <c r="AA33" s="187"/>
    </row>
    <row r="34" spans="1:27" ht="15.75" customHeight="1" thickBot="1" x14ac:dyDescent="0.45">
      <c r="A34" s="184"/>
      <c r="B34" s="205"/>
      <c r="C34" s="299"/>
      <c r="D34" s="3" t="s">
        <v>295</v>
      </c>
      <c r="E34" s="184"/>
      <c r="F34" s="184"/>
      <c r="G34" s="184"/>
      <c r="H34" s="184"/>
      <c r="I34" s="184"/>
      <c r="J34" s="184"/>
      <c r="K34" s="184"/>
      <c r="L34" s="184"/>
      <c r="M34" s="184"/>
      <c r="N34" s="186"/>
      <c r="O34" s="135"/>
      <c r="P34" s="300">
        <f>IF(C34="☑",300/3,IF(C34="☒", 0, 0))</f>
        <v>0</v>
      </c>
      <c r="Q34" s="214"/>
      <c r="R34" s="187"/>
      <c r="S34" s="187" t="s">
        <v>85</v>
      </c>
      <c r="T34" s="301" t="s">
        <v>83</v>
      </c>
      <c r="U34" s="301" t="s">
        <v>86</v>
      </c>
      <c r="V34" s="187"/>
      <c r="W34" s="187" t="str">
        <f>IF(OR((C34="☒"),(C36="☒"),(C39="☒"),(C42="☒")),"พัฒนากระบวนวิเคราะห์ ทบทวน และคาดการณ์ความเปลี่ยนแปลงเพื่อประกอบการตัดสินใจ","")</f>
        <v/>
      </c>
      <c r="X34" s="187"/>
      <c r="Y34" s="187"/>
      <c r="Z34" s="187"/>
      <c r="AA34" s="187"/>
    </row>
    <row r="35" spans="1:27" ht="8.1" customHeight="1" thickBot="1" x14ac:dyDescent="0.45">
      <c r="A35" s="184"/>
      <c r="B35" s="204"/>
      <c r="C35" s="184"/>
      <c r="D35" s="184"/>
      <c r="E35" s="184"/>
      <c r="F35" s="184"/>
      <c r="G35" s="184"/>
      <c r="H35" s="184"/>
      <c r="I35" s="184"/>
      <c r="J35" s="184"/>
      <c r="K35" s="184"/>
      <c r="L35" s="184"/>
      <c r="M35" s="184"/>
      <c r="N35" s="186"/>
      <c r="O35" s="472"/>
      <c r="P35" s="302"/>
      <c r="Q35" s="214"/>
      <c r="R35" s="187"/>
      <c r="S35" s="187"/>
      <c r="T35" s="301"/>
      <c r="U35" s="301"/>
      <c r="V35" s="187"/>
      <c r="W35" s="187"/>
      <c r="X35" s="187"/>
      <c r="Y35" s="187"/>
      <c r="Z35" s="187"/>
      <c r="AA35" s="187"/>
    </row>
    <row r="36" spans="1:27" ht="15.75" customHeight="1" thickBot="1" x14ac:dyDescent="0.45">
      <c r="A36" s="184"/>
      <c r="B36" s="205"/>
      <c r="C36" s="299"/>
      <c r="D36" s="3" t="s">
        <v>296</v>
      </c>
      <c r="E36" s="184"/>
      <c r="F36" s="184"/>
      <c r="G36" s="184"/>
      <c r="H36" s="184"/>
      <c r="I36" s="184"/>
      <c r="J36" s="184"/>
      <c r="K36" s="184"/>
      <c r="L36" s="184"/>
      <c r="M36" s="184"/>
      <c r="N36" s="186"/>
      <c r="O36" s="472"/>
      <c r="P36" s="300">
        <f>IF(C36="☑",100/2,IF(C36="☒", 0, 0))</f>
        <v>0</v>
      </c>
      <c r="Q36" s="214"/>
      <c r="R36" s="187"/>
      <c r="S36" s="187" t="s">
        <v>90</v>
      </c>
      <c r="T36" s="301" t="s">
        <v>83</v>
      </c>
      <c r="U36" s="301" t="s">
        <v>86</v>
      </c>
      <c r="V36" s="187"/>
      <c r="W36" s="187"/>
      <c r="X36" s="187"/>
      <c r="Y36" s="187"/>
      <c r="Z36" s="187"/>
      <c r="AA36" s="187"/>
    </row>
    <row r="37" spans="1:27" ht="15.75" customHeight="1" x14ac:dyDescent="0.4">
      <c r="A37" s="184"/>
      <c r="B37" s="204"/>
      <c r="C37" s="184"/>
      <c r="D37" s="3" t="s">
        <v>297</v>
      </c>
      <c r="E37" s="184"/>
      <c r="F37" s="184"/>
      <c r="G37" s="184"/>
      <c r="H37" s="184"/>
      <c r="I37" s="184"/>
      <c r="J37" s="184"/>
      <c r="K37" s="184"/>
      <c r="L37" s="184"/>
      <c r="M37" s="184"/>
      <c r="N37" s="186"/>
      <c r="O37" s="472"/>
      <c r="P37" s="302"/>
      <c r="Q37" s="214"/>
      <c r="R37" s="187"/>
      <c r="S37" s="187"/>
      <c r="T37" s="301"/>
      <c r="U37" s="301"/>
      <c r="V37" s="187"/>
      <c r="W37" s="187"/>
      <c r="X37" s="187"/>
      <c r="Y37" s="187"/>
      <c r="Z37" s="187"/>
      <c r="AA37" s="187"/>
    </row>
    <row r="38" spans="1:27" ht="8.1" customHeight="1" thickBot="1" x14ac:dyDescent="0.45">
      <c r="A38" s="184"/>
      <c r="B38" s="204"/>
      <c r="C38" s="184"/>
      <c r="D38" s="184"/>
      <c r="E38" s="184"/>
      <c r="F38" s="184"/>
      <c r="G38" s="184"/>
      <c r="H38" s="184"/>
      <c r="I38" s="184"/>
      <c r="J38" s="184"/>
      <c r="K38" s="184"/>
      <c r="L38" s="184"/>
      <c r="M38" s="184"/>
      <c r="N38" s="186"/>
      <c r="O38" s="472"/>
      <c r="P38" s="302"/>
      <c r="Q38" s="214"/>
      <c r="R38" s="187"/>
      <c r="S38" s="187"/>
      <c r="T38" s="301"/>
      <c r="U38" s="301"/>
      <c r="V38" s="187"/>
      <c r="W38" s="187"/>
      <c r="X38" s="187"/>
      <c r="Y38" s="187"/>
      <c r="Z38" s="187"/>
      <c r="AA38" s="187"/>
    </row>
    <row r="39" spans="1:27" ht="15.75" customHeight="1" thickBot="1" x14ac:dyDescent="0.45">
      <c r="A39" s="184"/>
      <c r="B39" s="205"/>
      <c r="C39" s="299"/>
      <c r="D39" s="3" t="s">
        <v>298</v>
      </c>
      <c r="E39" s="184"/>
      <c r="F39" s="184"/>
      <c r="G39" s="184"/>
      <c r="H39" s="184"/>
      <c r="I39" s="184"/>
      <c r="J39" s="184"/>
      <c r="K39" s="184"/>
      <c r="L39" s="184"/>
      <c r="M39" s="184"/>
      <c r="N39" s="186"/>
      <c r="O39" s="472"/>
      <c r="P39" s="300">
        <f>IF(C39="☑",100/2,IF(C39="☒", 0, 0))</f>
        <v>0</v>
      </c>
      <c r="Q39" s="214"/>
      <c r="R39" s="187"/>
      <c r="S39" s="187" t="s">
        <v>90</v>
      </c>
      <c r="T39" s="301" t="s">
        <v>83</v>
      </c>
      <c r="U39" s="301" t="s">
        <v>86</v>
      </c>
      <c r="V39" s="187"/>
      <c r="W39" s="187"/>
      <c r="X39" s="187"/>
      <c r="Y39" s="187"/>
      <c r="Z39" s="187"/>
      <c r="AA39" s="187"/>
    </row>
    <row r="40" spans="1:27" ht="15.75" customHeight="1" x14ac:dyDescent="0.4">
      <c r="A40" s="184"/>
      <c r="B40" s="204"/>
      <c r="C40" s="184"/>
      <c r="D40" s="3" t="s">
        <v>299</v>
      </c>
      <c r="E40" s="184"/>
      <c r="F40" s="184"/>
      <c r="G40" s="184"/>
      <c r="H40" s="184"/>
      <c r="I40" s="184"/>
      <c r="J40" s="184"/>
      <c r="K40" s="184"/>
      <c r="L40" s="184"/>
      <c r="M40" s="184"/>
      <c r="N40" s="186"/>
      <c r="O40" s="472"/>
      <c r="P40" s="302"/>
      <c r="Q40" s="214"/>
      <c r="R40" s="187"/>
      <c r="S40" s="187"/>
      <c r="T40" s="301"/>
      <c r="U40" s="301"/>
      <c r="V40" s="187"/>
      <c r="W40" s="187"/>
      <c r="X40" s="187"/>
      <c r="Y40" s="187"/>
      <c r="Z40" s="187"/>
      <c r="AA40" s="187"/>
    </row>
    <row r="41" spans="1:27" ht="8.1" customHeight="1" thickBot="1" x14ac:dyDescent="0.45">
      <c r="A41" s="184"/>
      <c r="B41" s="204"/>
      <c r="C41" s="184"/>
      <c r="D41" s="184"/>
      <c r="E41" s="184"/>
      <c r="F41" s="184"/>
      <c r="G41" s="184"/>
      <c r="H41" s="184"/>
      <c r="I41" s="184"/>
      <c r="J41" s="184"/>
      <c r="K41" s="184"/>
      <c r="L41" s="184"/>
      <c r="M41" s="184"/>
      <c r="N41" s="186"/>
      <c r="O41" s="472"/>
      <c r="P41" s="300"/>
      <c r="Q41" s="214"/>
      <c r="R41" s="187"/>
      <c r="S41" s="187"/>
      <c r="T41" s="301"/>
      <c r="U41" s="301"/>
      <c r="V41" s="187"/>
      <c r="W41" s="187"/>
      <c r="X41" s="187"/>
      <c r="Y41" s="187"/>
      <c r="Z41" s="187"/>
      <c r="AA41" s="187"/>
    </row>
    <row r="42" spans="1:27" ht="15.75" customHeight="1" thickBot="1" x14ac:dyDescent="0.45">
      <c r="A42" s="184"/>
      <c r="B42" s="205"/>
      <c r="C42" s="299"/>
      <c r="D42" s="3" t="s">
        <v>300</v>
      </c>
      <c r="E42" s="184"/>
      <c r="F42" s="184"/>
      <c r="G42" s="184"/>
      <c r="H42" s="184"/>
      <c r="I42" s="184"/>
      <c r="J42" s="184"/>
      <c r="K42" s="184"/>
      <c r="L42" s="184"/>
      <c r="M42" s="184"/>
      <c r="N42" s="186"/>
      <c r="O42" s="186"/>
      <c r="P42" s="300">
        <f>IF(C42="☑",100/2,IF(C42="☒", 0, 0))</f>
        <v>0</v>
      </c>
      <c r="Q42" s="214"/>
      <c r="R42" s="187"/>
      <c r="S42" s="187" t="s">
        <v>96</v>
      </c>
      <c r="T42" s="301" t="s">
        <v>83</v>
      </c>
      <c r="U42" s="301" t="s">
        <v>86</v>
      </c>
      <c r="V42" s="187"/>
      <c r="W42" s="187"/>
      <c r="X42" s="187"/>
      <c r="Y42" s="187"/>
      <c r="Z42" s="187"/>
      <c r="AA42" s="187"/>
    </row>
    <row r="43" spans="1:27" ht="15.75" customHeight="1" x14ac:dyDescent="0.4">
      <c r="A43" s="184"/>
      <c r="B43" s="204"/>
      <c r="C43" s="184"/>
      <c r="D43" s="3" t="s">
        <v>301</v>
      </c>
      <c r="E43" s="184"/>
      <c r="F43" s="184"/>
      <c r="G43" s="184"/>
      <c r="H43" s="184"/>
      <c r="I43" s="184"/>
      <c r="J43" s="184"/>
      <c r="K43" s="184"/>
      <c r="L43" s="184"/>
      <c r="M43" s="184"/>
      <c r="N43" s="186"/>
      <c r="O43" s="135"/>
      <c r="P43" s="302"/>
      <c r="Q43" s="214"/>
      <c r="R43" s="187"/>
      <c r="S43" s="187"/>
      <c r="T43" s="301"/>
      <c r="U43" s="301"/>
      <c r="V43" s="187"/>
      <c r="W43" s="187"/>
      <c r="X43" s="187"/>
      <c r="Y43" s="187"/>
      <c r="Z43" s="187"/>
      <c r="AA43" s="187"/>
    </row>
    <row r="44" spans="1:27" ht="8.1" customHeight="1" thickBot="1" x14ac:dyDescent="0.45">
      <c r="A44" s="184"/>
      <c r="B44" s="204"/>
      <c r="C44" s="184"/>
      <c r="D44" s="184"/>
      <c r="E44" s="184"/>
      <c r="F44" s="184"/>
      <c r="G44" s="184"/>
      <c r="H44" s="184"/>
      <c r="I44" s="184"/>
      <c r="J44" s="184"/>
      <c r="K44" s="184"/>
      <c r="L44" s="184"/>
      <c r="M44" s="184"/>
      <c r="N44" s="186"/>
      <c r="O44" s="473"/>
      <c r="P44" s="302"/>
      <c r="Q44" s="214"/>
      <c r="R44" s="187"/>
      <c r="S44" s="187"/>
      <c r="T44" s="301"/>
      <c r="U44" s="301"/>
      <c r="V44" s="187"/>
      <c r="W44" s="187"/>
      <c r="X44" s="187"/>
      <c r="Y44" s="187"/>
      <c r="Z44" s="187"/>
      <c r="AA44" s="187"/>
    </row>
    <row r="45" spans="1:27" ht="15.75" customHeight="1" thickBot="1" x14ac:dyDescent="0.45">
      <c r="A45" s="184"/>
      <c r="B45" s="205"/>
      <c r="C45" s="299"/>
      <c r="D45" s="3" t="s">
        <v>302</v>
      </c>
      <c r="E45" s="184"/>
      <c r="F45" s="184"/>
      <c r="G45" s="184"/>
      <c r="H45" s="184"/>
      <c r="I45" s="184"/>
      <c r="J45" s="184"/>
      <c r="K45" s="184"/>
      <c r="L45" s="184"/>
      <c r="M45" s="184"/>
      <c r="N45" s="186"/>
      <c r="O45" s="473"/>
      <c r="P45" s="300">
        <f>IF(C45="☑",100/2,IF(C45="☒", 0, 0))</f>
        <v>0</v>
      </c>
      <c r="Q45" s="214"/>
      <c r="R45" s="187"/>
      <c r="S45" s="187" t="s">
        <v>96</v>
      </c>
      <c r="T45" s="301" t="s">
        <v>83</v>
      </c>
      <c r="U45" s="301" t="s">
        <v>86</v>
      </c>
      <c r="V45" s="187"/>
      <c r="W45" s="187" t="str">
        <f>IF(OR((C45="☒")),"พัฒนากระบวนเชื่อมโยงข้อมูลผลการวิเคราะห์และคาดการณ์สารสนเทศและตัววัดสู่การปรับปรุงและสร้างนวัตกรรมในการปฏิบัติการ","")</f>
        <v/>
      </c>
      <c r="X45" s="187"/>
      <c r="Y45" s="187"/>
      <c r="Z45" s="187"/>
      <c r="AA45" s="187"/>
    </row>
    <row r="46" spans="1:27" ht="15.75" customHeight="1" x14ac:dyDescent="0.4">
      <c r="A46" s="184"/>
      <c r="B46" s="204"/>
      <c r="C46" s="184"/>
      <c r="D46" s="3" t="s">
        <v>303</v>
      </c>
      <c r="E46" s="184"/>
      <c r="F46" s="184"/>
      <c r="G46" s="184"/>
      <c r="H46" s="184"/>
      <c r="I46" s="184"/>
      <c r="J46" s="184"/>
      <c r="K46" s="184"/>
      <c r="L46" s="184"/>
      <c r="M46" s="184"/>
      <c r="N46" s="186"/>
      <c r="O46" s="473"/>
      <c r="P46" s="300"/>
      <c r="Q46" s="214"/>
      <c r="R46" s="187"/>
      <c r="S46" s="187"/>
      <c r="T46" s="187"/>
      <c r="U46" s="187"/>
      <c r="V46" s="187"/>
      <c r="W46" s="187"/>
      <c r="X46" s="187"/>
      <c r="Y46" s="187"/>
      <c r="Z46" s="187"/>
      <c r="AA46" s="187"/>
    </row>
    <row r="47" spans="1:27" ht="15.75" customHeight="1" x14ac:dyDescent="0.4">
      <c r="A47" s="184"/>
      <c r="B47" s="184"/>
      <c r="C47" s="184"/>
      <c r="D47" s="3"/>
      <c r="E47" s="184"/>
      <c r="F47" s="184"/>
      <c r="G47" s="184"/>
      <c r="H47" s="184"/>
      <c r="I47" s="184"/>
      <c r="J47" s="184"/>
      <c r="K47" s="184"/>
      <c r="L47" s="184"/>
      <c r="M47" s="184"/>
      <c r="N47" s="186"/>
      <c r="O47" s="473"/>
      <c r="P47" s="239"/>
      <c r="Q47" s="201"/>
      <c r="R47" s="187"/>
      <c r="S47" s="187"/>
      <c r="T47" s="187"/>
      <c r="U47" s="187"/>
      <c r="V47" s="187"/>
      <c r="W47" s="187"/>
      <c r="X47" s="187"/>
      <c r="Y47" s="187"/>
      <c r="Z47" s="187"/>
      <c r="AA47" s="187"/>
    </row>
    <row r="48" spans="1:27" ht="15.75" customHeight="1" thickBot="1" x14ac:dyDescent="0.45">
      <c r="A48" s="184"/>
      <c r="B48" s="184"/>
      <c r="C48" s="4" t="s">
        <v>99</v>
      </c>
      <c r="D48" s="184"/>
      <c r="E48" s="184"/>
      <c r="F48" s="184"/>
      <c r="G48" s="184"/>
      <c r="H48" s="184"/>
      <c r="I48" s="184"/>
      <c r="J48" s="184"/>
      <c r="K48" s="184"/>
      <c r="L48" s="184"/>
      <c r="M48" s="184"/>
      <c r="N48" s="186"/>
      <c r="O48" s="473"/>
      <c r="P48" s="238"/>
      <c r="Q48" s="201"/>
      <c r="R48" s="187"/>
      <c r="S48" s="187"/>
      <c r="T48" s="187"/>
      <c r="U48" s="187" t="s">
        <v>85</v>
      </c>
      <c r="V48" s="187" t="s">
        <v>90</v>
      </c>
      <c r="W48" s="187" t="s">
        <v>96</v>
      </c>
      <c r="X48" s="187"/>
      <c r="Y48" s="187"/>
      <c r="Z48" s="187"/>
      <c r="AA48" s="187"/>
    </row>
    <row r="49" spans="1:27" ht="15.75" customHeight="1" x14ac:dyDescent="0.4">
      <c r="A49" s="184"/>
      <c r="B49" s="184"/>
      <c r="C49" s="370"/>
      <c r="D49" s="371"/>
      <c r="E49" s="371"/>
      <c r="F49" s="371"/>
      <c r="G49" s="371"/>
      <c r="H49" s="371"/>
      <c r="I49" s="371"/>
      <c r="J49" s="371"/>
      <c r="K49" s="371"/>
      <c r="L49" s="371"/>
      <c r="M49" s="372"/>
      <c r="N49" s="186"/>
      <c r="O49" s="473"/>
      <c r="P49" s="201"/>
      <c r="Q49" s="201"/>
      <c r="R49" s="187"/>
      <c r="S49" s="187"/>
      <c r="T49" s="187"/>
      <c r="U49" s="211">
        <f>SUM(P8,P11,P34)</f>
        <v>0</v>
      </c>
      <c r="V49" s="211">
        <f>SUM(P36,P39)</f>
        <v>0</v>
      </c>
      <c r="W49" s="211">
        <f>SUM(P42,P45)</f>
        <v>0</v>
      </c>
      <c r="X49" s="187"/>
      <c r="Y49" s="187"/>
      <c r="Z49" s="187"/>
      <c r="AA49" s="187"/>
    </row>
    <row r="50" spans="1:27" ht="15.75" customHeight="1" x14ac:dyDescent="0.4">
      <c r="A50" s="184"/>
      <c r="B50" s="184"/>
      <c r="C50" s="373"/>
      <c r="D50" s="374"/>
      <c r="E50" s="374"/>
      <c r="F50" s="374"/>
      <c r="G50" s="374"/>
      <c r="H50" s="374"/>
      <c r="I50" s="374"/>
      <c r="J50" s="374"/>
      <c r="K50" s="374"/>
      <c r="L50" s="374"/>
      <c r="M50" s="375"/>
      <c r="N50" s="186"/>
      <c r="O50" s="186"/>
      <c r="P50" s="201"/>
      <c r="Q50" s="201"/>
      <c r="R50" s="187"/>
      <c r="S50" s="187"/>
      <c r="T50" s="187"/>
      <c r="U50" s="187" t="str">
        <f>IF(U49&lt;300, "พัฒนากระบวนการที่มีความเป็นระบบ", "")</f>
        <v>พัฒนากระบวนการที่มีความเป็นระบบ</v>
      </c>
      <c r="V50" s="187" t="str">
        <f>IF(V49&lt;100, "พัฒนาในเชิงรุกและยืดหยุ่น ยกระดับการพัฒนาด้วยเทคโนโลยี นวัตกรรม และความร่วมมือทุกภาคส่วน", "")</f>
        <v>พัฒนาในเชิงรุกและยืดหยุ่น ยกระดับการพัฒนาด้วยเทคโนโลยี นวัตกรรม และความร่วมมือทุกภาคส่วน</v>
      </c>
      <c r="W50" s="187" t="str">
        <f>IF(W49&lt;100, "พัฒนาในแนวทางต้นน้ำจรดปลายน้ำเพื่อสร้างผลกระทบสูง", "")</f>
        <v>พัฒนาในแนวทางต้นน้ำจรดปลายน้ำเพื่อสร้างผลกระทบสูง</v>
      </c>
      <c r="X50" s="187"/>
      <c r="Y50" s="187"/>
      <c r="Z50" s="187"/>
      <c r="AA50" s="187"/>
    </row>
    <row r="51" spans="1:27" ht="15.75" customHeight="1" x14ac:dyDescent="0.4">
      <c r="A51" s="184"/>
      <c r="B51" s="184"/>
      <c r="C51" s="373"/>
      <c r="D51" s="374"/>
      <c r="E51" s="374"/>
      <c r="F51" s="374"/>
      <c r="G51" s="374"/>
      <c r="H51" s="374"/>
      <c r="I51" s="374"/>
      <c r="J51" s="374"/>
      <c r="K51" s="374"/>
      <c r="L51" s="374"/>
      <c r="M51" s="375"/>
      <c r="N51" s="186"/>
      <c r="O51" s="186"/>
      <c r="P51" s="201"/>
      <c r="Q51" s="201"/>
      <c r="R51" s="187"/>
      <c r="S51" s="187"/>
      <c r="T51" s="187"/>
      <c r="U51" s="187"/>
      <c r="V51" s="187"/>
      <c r="W51" s="187"/>
      <c r="X51" s="187"/>
      <c r="Y51" s="187"/>
      <c r="Z51" s="187"/>
      <c r="AA51" s="187"/>
    </row>
    <row r="52" spans="1:27" ht="15.75" customHeight="1" x14ac:dyDescent="0.4">
      <c r="A52" s="184"/>
      <c r="B52" s="184"/>
      <c r="C52" s="373"/>
      <c r="D52" s="374"/>
      <c r="E52" s="374"/>
      <c r="F52" s="374"/>
      <c r="G52" s="374"/>
      <c r="H52" s="374"/>
      <c r="I52" s="374"/>
      <c r="J52" s="374"/>
      <c r="K52" s="374"/>
      <c r="L52" s="374"/>
      <c r="M52" s="375"/>
      <c r="N52" s="186"/>
      <c r="O52" s="186"/>
      <c r="P52" s="201"/>
      <c r="Q52" s="201"/>
      <c r="R52" s="187"/>
      <c r="S52" s="187"/>
      <c r="T52" s="187"/>
      <c r="U52" s="187"/>
      <c r="V52" s="187"/>
      <c r="W52" s="187"/>
      <c r="X52" s="187"/>
      <c r="Y52" s="187"/>
      <c r="Z52" s="187"/>
      <c r="AA52" s="187"/>
    </row>
    <row r="53" spans="1:27" ht="15.75" customHeight="1" x14ac:dyDescent="0.4">
      <c r="A53" s="184"/>
      <c r="B53" s="184"/>
      <c r="C53" s="373"/>
      <c r="D53" s="374"/>
      <c r="E53" s="374"/>
      <c r="F53" s="374"/>
      <c r="G53" s="374"/>
      <c r="H53" s="374"/>
      <c r="I53" s="374"/>
      <c r="J53" s="374"/>
      <c r="K53" s="374"/>
      <c r="L53" s="374"/>
      <c r="M53" s="375"/>
      <c r="N53" s="186"/>
      <c r="O53" s="186"/>
      <c r="P53" s="201"/>
      <c r="Q53" s="201"/>
      <c r="R53" s="187"/>
      <c r="S53" s="187"/>
      <c r="T53" s="187"/>
      <c r="U53" s="187"/>
      <c r="V53" s="187"/>
      <c r="W53" s="187"/>
      <c r="X53" s="187"/>
      <c r="Y53" s="187"/>
      <c r="Z53" s="187"/>
      <c r="AA53" s="187"/>
    </row>
    <row r="54" spans="1:27" ht="15.75" customHeight="1" x14ac:dyDescent="0.4">
      <c r="A54" s="184"/>
      <c r="B54" s="184"/>
      <c r="C54" s="373"/>
      <c r="D54" s="374"/>
      <c r="E54" s="374"/>
      <c r="F54" s="374"/>
      <c r="G54" s="374"/>
      <c r="H54" s="374"/>
      <c r="I54" s="374"/>
      <c r="J54" s="374"/>
      <c r="K54" s="374"/>
      <c r="L54" s="374"/>
      <c r="M54" s="375"/>
      <c r="N54" s="186"/>
      <c r="O54" s="186"/>
      <c r="P54" s="201"/>
      <c r="Q54" s="201"/>
      <c r="R54" s="187"/>
      <c r="S54" s="187"/>
      <c r="T54" s="187"/>
      <c r="U54" s="187"/>
      <c r="V54" s="187"/>
      <c r="W54" s="187"/>
      <c r="X54" s="187"/>
      <c r="Y54" s="187"/>
      <c r="Z54" s="187"/>
      <c r="AA54" s="187"/>
    </row>
    <row r="55" spans="1:27" ht="15.75" customHeight="1" x14ac:dyDescent="0.4">
      <c r="A55" s="184"/>
      <c r="B55" s="184"/>
      <c r="C55" s="373"/>
      <c r="D55" s="374"/>
      <c r="E55" s="374"/>
      <c r="F55" s="374"/>
      <c r="G55" s="374"/>
      <c r="H55" s="374"/>
      <c r="I55" s="374"/>
      <c r="J55" s="374"/>
      <c r="K55" s="374"/>
      <c r="L55" s="374"/>
      <c r="M55" s="375"/>
      <c r="N55" s="186"/>
      <c r="O55" s="186"/>
      <c r="P55" s="201"/>
      <c r="Q55" s="201"/>
      <c r="R55" s="187"/>
      <c r="S55" s="187"/>
      <c r="T55" s="187"/>
      <c r="U55" s="187"/>
      <c r="V55" s="187"/>
      <c r="W55" s="187"/>
      <c r="X55" s="187"/>
      <c r="Y55" s="187"/>
      <c r="Z55" s="187"/>
      <c r="AA55" s="187"/>
    </row>
    <row r="56" spans="1:27" ht="15.75" customHeight="1" x14ac:dyDescent="0.4">
      <c r="A56" s="184"/>
      <c r="B56" s="184"/>
      <c r="C56" s="373"/>
      <c r="D56" s="374"/>
      <c r="E56" s="374"/>
      <c r="F56" s="374"/>
      <c r="G56" s="374"/>
      <c r="H56" s="374"/>
      <c r="I56" s="374"/>
      <c r="J56" s="374"/>
      <c r="K56" s="374"/>
      <c r="L56" s="374"/>
      <c r="M56" s="375"/>
      <c r="N56" s="186"/>
      <c r="O56" s="186"/>
      <c r="P56" s="201"/>
      <c r="Q56" s="201"/>
      <c r="R56" s="187"/>
      <c r="S56" s="187"/>
      <c r="T56" s="187"/>
      <c r="U56" s="187"/>
      <c r="V56" s="187"/>
      <c r="W56" s="187"/>
      <c r="X56" s="187"/>
      <c r="Y56" s="187"/>
      <c r="Z56" s="187"/>
      <c r="AA56" s="187"/>
    </row>
    <row r="57" spans="1:27" ht="15.75" customHeight="1" x14ac:dyDescent="0.4">
      <c r="A57" s="184"/>
      <c r="B57" s="184"/>
      <c r="C57" s="373"/>
      <c r="D57" s="374"/>
      <c r="E57" s="374"/>
      <c r="F57" s="374"/>
      <c r="G57" s="374"/>
      <c r="H57" s="374"/>
      <c r="I57" s="374"/>
      <c r="J57" s="374"/>
      <c r="K57" s="374"/>
      <c r="L57" s="374"/>
      <c r="M57" s="375"/>
      <c r="N57" s="186"/>
      <c r="O57" s="186"/>
      <c r="P57" s="201"/>
      <c r="Q57" s="201"/>
      <c r="R57" s="187"/>
      <c r="S57" s="187"/>
      <c r="T57" s="187"/>
      <c r="U57" s="187"/>
      <c r="V57" s="187"/>
      <c r="W57" s="187"/>
      <c r="X57" s="187"/>
      <c r="Y57" s="187"/>
      <c r="Z57" s="187"/>
      <c r="AA57" s="187"/>
    </row>
    <row r="58" spans="1:27" ht="15.75" customHeight="1" x14ac:dyDescent="0.4">
      <c r="A58" s="184"/>
      <c r="B58" s="184"/>
      <c r="C58" s="373"/>
      <c r="D58" s="374"/>
      <c r="E58" s="374"/>
      <c r="F58" s="374"/>
      <c r="G58" s="374"/>
      <c r="H58" s="374"/>
      <c r="I58" s="374"/>
      <c r="J58" s="374"/>
      <c r="K58" s="374"/>
      <c r="L58" s="374"/>
      <c r="M58" s="375"/>
      <c r="N58" s="186"/>
      <c r="O58" s="186"/>
      <c r="P58" s="201"/>
      <c r="Q58" s="201"/>
      <c r="R58" s="187"/>
      <c r="S58" s="187"/>
      <c r="T58" s="187"/>
      <c r="U58" s="187"/>
      <c r="V58" s="187"/>
      <c r="W58" s="187"/>
      <c r="X58" s="187"/>
      <c r="Y58" s="187"/>
      <c r="Z58" s="187"/>
      <c r="AA58" s="187"/>
    </row>
    <row r="59" spans="1:27" ht="15.75" customHeight="1" x14ac:dyDescent="0.4">
      <c r="A59" s="184"/>
      <c r="B59" s="184"/>
      <c r="C59" s="373"/>
      <c r="D59" s="374"/>
      <c r="E59" s="374"/>
      <c r="F59" s="374"/>
      <c r="G59" s="374"/>
      <c r="H59" s="374"/>
      <c r="I59" s="374"/>
      <c r="J59" s="374"/>
      <c r="K59" s="374"/>
      <c r="L59" s="374"/>
      <c r="M59" s="375"/>
      <c r="N59" s="186"/>
      <c r="O59" s="186"/>
      <c r="P59" s="201"/>
      <c r="Q59" s="201"/>
      <c r="R59" s="187"/>
      <c r="S59" s="187"/>
      <c r="T59" s="187"/>
      <c r="U59" s="187"/>
      <c r="V59" s="187"/>
      <c r="W59" s="187"/>
      <c r="X59" s="187"/>
      <c r="Y59" s="187"/>
      <c r="Z59" s="187"/>
      <c r="AA59" s="187"/>
    </row>
    <row r="60" spans="1:27" ht="15.75" customHeight="1" x14ac:dyDescent="0.4">
      <c r="A60" s="184"/>
      <c r="B60" s="184"/>
      <c r="C60" s="373"/>
      <c r="D60" s="374"/>
      <c r="E60" s="374"/>
      <c r="F60" s="374"/>
      <c r="G60" s="374"/>
      <c r="H60" s="374"/>
      <c r="I60" s="374"/>
      <c r="J60" s="374"/>
      <c r="K60" s="374"/>
      <c r="L60" s="374"/>
      <c r="M60" s="375"/>
      <c r="N60" s="186"/>
      <c r="O60" s="186"/>
      <c r="P60" s="201"/>
      <c r="Q60" s="201"/>
      <c r="R60" s="187"/>
      <c r="S60" s="187"/>
      <c r="T60" s="187"/>
      <c r="U60" s="187"/>
      <c r="V60" s="187"/>
      <c r="W60" s="187"/>
      <c r="X60" s="187"/>
      <c r="Y60" s="187"/>
      <c r="Z60" s="187"/>
      <c r="AA60" s="187"/>
    </row>
    <row r="61" spans="1:27" ht="15.75" customHeight="1" x14ac:dyDescent="0.4">
      <c r="A61" s="184"/>
      <c r="B61" s="184"/>
      <c r="C61" s="373"/>
      <c r="D61" s="374"/>
      <c r="E61" s="374"/>
      <c r="F61" s="374"/>
      <c r="G61" s="374"/>
      <c r="H61" s="374"/>
      <c r="I61" s="374"/>
      <c r="J61" s="374"/>
      <c r="K61" s="374"/>
      <c r="L61" s="374"/>
      <c r="M61" s="375"/>
      <c r="N61" s="186"/>
      <c r="O61" s="186"/>
      <c r="P61" s="201"/>
      <c r="Q61" s="201"/>
      <c r="R61" s="187"/>
      <c r="S61" s="187"/>
      <c r="T61" s="187"/>
      <c r="U61" s="187"/>
      <c r="V61" s="187"/>
      <c r="W61" s="187"/>
      <c r="X61" s="187"/>
      <c r="Y61" s="187"/>
      <c r="Z61" s="187"/>
      <c r="AA61" s="187"/>
    </row>
    <row r="62" spans="1:27" ht="15.75" customHeight="1" x14ac:dyDescent="0.4">
      <c r="A62" s="184"/>
      <c r="B62" s="184"/>
      <c r="C62" s="373"/>
      <c r="D62" s="374"/>
      <c r="E62" s="374"/>
      <c r="F62" s="374"/>
      <c r="G62" s="374"/>
      <c r="H62" s="374"/>
      <c r="I62" s="374"/>
      <c r="J62" s="374"/>
      <c r="K62" s="374"/>
      <c r="L62" s="374"/>
      <c r="M62" s="375"/>
      <c r="N62" s="186"/>
      <c r="O62" s="186"/>
      <c r="P62" s="201"/>
      <c r="Q62" s="201"/>
      <c r="R62" s="187"/>
      <c r="S62" s="187"/>
      <c r="T62" s="187"/>
      <c r="U62" s="187"/>
      <c r="V62" s="187"/>
      <c r="W62" s="187"/>
      <c r="X62" s="187"/>
      <c r="Y62" s="187"/>
      <c r="Z62" s="187"/>
      <c r="AA62" s="187"/>
    </row>
    <row r="63" spans="1:27" ht="15.75" customHeight="1" x14ac:dyDescent="0.4">
      <c r="A63" s="184"/>
      <c r="B63" s="184"/>
      <c r="C63" s="373"/>
      <c r="D63" s="374"/>
      <c r="E63" s="374"/>
      <c r="F63" s="374"/>
      <c r="G63" s="374"/>
      <c r="H63" s="374"/>
      <c r="I63" s="374"/>
      <c r="J63" s="374"/>
      <c r="K63" s="374"/>
      <c r="L63" s="374"/>
      <c r="M63" s="375"/>
      <c r="N63" s="186"/>
      <c r="O63" s="186"/>
      <c r="P63" s="201"/>
      <c r="Q63" s="201"/>
      <c r="R63" s="187"/>
      <c r="S63" s="187"/>
      <c r="T63" s="187"/>
      <c r="U63" s="187"/>
      <c r="V63" s="187"/>
      <c r="W63" s="187"/>
      <c r="X63" s="187"/>
      <c r="Y63" s="187"/>
      <c r="Z63" s="187"/>
      <c r="AA63" s="187"/>
    </row>
    <row r="64" spans="1:27" ht="15.75" customHeight="1" thickBot="1" x14ac:dyDescent="0.45">
      <c r="A64" s="184"/>
      <c r="B64" s="184"/>
      <c r="C64" s="376"/>
      <c r="D64" s="377"/>
      <c r="E64" s="377"/>
      <c r="F64" s="377"/>
      <c r="G64" s="377"/>
      <c r="H64" s="377"/>
      <c r="I64" s="377"/>
      <c r="J64" s="377"/>
      <c r="K64" s="377"/>
      <c r="L64" s="377"/>
      <c r="M64" s="378"/>
      <c r="N64" s="186"/>
      <c r="O64" s="186"/>
      <c r="P64" s="201"/>
      <c r="Q64" s="201"/>
      <c r="R64" s="187"/>
      <c r="S64" s="187"/>
      <c r="T64" s="187"/>
      <c r="U64" s="187"/>
      <c r="V64" s="187"/>
      <c r="W64" s="187"/>
      <c r="X64" s="187"/>
      <c r="Y64" s="187"/>
      <c r="Z64" s="187"/>
      <c r="AA64" s="187"/>
    </row>
    <row r="65" spans="1:41" ht="15.75" customHeight="1" thickBot="1" x14ac:dyDescent="0.45">
      <c r="A65" s="184"/>
      <c r="B65" s="184"/>
      <c r="C65" s="184"/>
      <c r="D65" s="184"/>
      <c r="E65" s="184"/>
      <c r="F65" s="184"/>
      <c r="G65" s="184"/>
      <c r="H65" s="184"/>
      <c r="I65" s="184"/>
      <c r="J65" s="184"/>
      <c r="K65" s="184"/>
      <c r="L65" s="184"/>
      <c r="M65" s="184"/>
      <c r="N65" s="186"/>
      <c r="O65" s="186"/>
      <c r="P65" s="305"/>
      <c r="Q65" s="186"/>
    </row>
    <row r="66" spans="1:41" s="199" customFormat="1" ht="32.25" customHeight="1" thickBot="1" x14ac:dyDescent="0.25">
      <c r="A66" s="159" t="s">
        <v>304</v>
      </c>
      <c r="B66" s="195"/>
      <c r="C66" s="195"/>
      <c r="D66" s="195"/>
      <c r="E66" s="195"/>
      <c r="F66" s="195"/>
      <c r="G66" s="195"/>
      <c r="H66" s="195"/>
      <c r="I66" s="195"/>
      <c r="J66" s="195"/>
      <c r="K66" s="195"/>
      <c r="L66" s="195"/>
      <c r="M66" s="195"/>
      <c r="N66" s="196"/>
      <c r="O66" s="160" t="str">
        <f>A66</f>
        <v xml:space="preserve">4.2 การบริหารจัดการข้อมูล สารสนเทศ การดูแลความเสี่ยงด้านข้อมูลและระบบความมั่นคงทางไซเบอร์ </v>
      </c>
      <c r="P66" s="260" t="str">
        <f>IF(SUM(P67:P108)=0,"",SUM(P67:P108))</f>
        <v/>
      </c>
      <c r="Q66" s="262"/>
      <c r="R66" s="297"/>
      <c r="S66" s="297"/>
      <c r="T66" s="207"/>
      <c r="U66" s="207"/>
      <c r="V66" s="207"/>
      <c r="W66" s="207"/>
      <c r="X66" s="207"/>
      <c r="Y66" s="207"/>
      <c r="Z66" s="297"/>
      <c r="AA66" s="297"/>
      <c r="AB66" s="297"/>
      <c r="AC66" s="297"/>
      <c r="AD66" s="297"/>
      <c r="AE66" s="297"/>
      <c r="AF66" s="297"/>
      <c r="AG66" s="297"/>
      <c r="AH66" s="297"/>
      <c r="AI66" s="297"/>
      <c r="AJ66" s="297"/>
      <c r="AK66" s="297"/>
      <c r="AL66" s="298"/>
      <c r="AM66" s="298"/>
      <c r="AN66" s="298"/>
      <c r="AO66" s="298"/>
    </row>
    <row r="67" spans="1:41" ht="15.75" customHeight="1" x14ac:dyDescent="0.4">
      <c r="A67" s="184"/>
      <c r="B67" s="4" t="s">
        <v>305</v>
      </c>
      <c r="C67" s="184"/>
      <c r="D67" s="184"/>
      <c r="E67" s="184"/>
      <c r="F67" s="184"/>
      <c r="G67" s="184"/>
      <c r="H67" s="184"/>
      <c r="I67" s="184"/>
      <c r="J67" s="184"/>
      <c r="K67" s="184"/>
      <c r="L67" s="184"/>
      <c r="M67" s="184"/>
      <c r="N67" s="186"/>
      <c r="O67" s="186"/>
      <c r="P67" s="186"/>
      <c r="Q67" s="186"/>
    </row>
    <row r="68" spans="1:41" ht="15.75" customHeight="1" thickBot="1" x14ac:dyDescent="0.45">
      <c r="A68" s="184"/>
      <c r="B68" s="184"/>
      <c r="C68" s="184"/>
      <c r="D68" s="184"/>
      <c r="E68" s="184"/>
      <c r="F68" s="184"/>
      <c r="G68" s="184"/>
      <c r="H68" s="184"/>
      <c r="I68" s="184"/>
      <c r="J68" s="184"/>
      <c r="K68" s="184"/>
      <c r="L68" s="184"/>
      <c r="M68" s="184"/>
      <c r="N68" s="186"/>
      <c r="O68" s="186"/>
      <c r="P68" s="201"/>
      <c r="Q68" s="201"/>
      <c r="R68" s="187"/>
      <c r="S68" s="187"/>
      <c r="T68" s="187"/>
      <c r="U68" s="187"/>
      <c r="V68" s="187"/>
      <c r="W68" s="187"/>
      <c r="X68" s="187"/>
      <c r="Y68" s="187"/>
      <c r="Z68" s="187"/>
      <c r="AA68" s="187"/>
    </row>
    <row r="69" spans="1:41" ht="15.75" customHeight="1" thickBot="1" x14ac:dyDescent="0.45">
      <c r="A69" s="184"/>
      <c r="B69" s="184"/>
      <c r="C69" s="299"/>
      <c r="D69" s="3" t="s">
        <v>306</v>
      </c>
      <c r="E69" s="184"/>
      <c r="F69" s="184"/>
      <c r="G69" s="184"/>
      <c r="H69" s="184"/>
      <c r="I69" s="184"/>
      <c r="J69" s="184"/>
      <c r="K69" s="184"/>
      <c r="L69" s="184"/>
      <c r="M69" s="184"/>
      <c r="N69" s="186"/>
      <c r="O69" s="186"/>
      <c r="P69" s="300">
        <f>IF(C69="☑",300/3,IF(C69="☒", 0, 0))</f>
        <v>0</v>
      </c>
      <c r="Q69" s="214"/>
      <c r="R69" s="187"/>
      <c r="S69" s="187" t="s">
        <v>85</v>
      </c>
      <c r="T69" s="187" t="s">
        <v>83</v>
      </c>
      <c r="U69" s="187" t="s">
        <v>86</v>
      </c>
      <c r="V69" s="187"/>
      <c r="W69" s="187"/>
      <c r="X69" s="187"/>
      <c r="Y69" s="187"/>
      <c r="Z69" s="187"/>
      <c r="AA69" s="187"/>
    </row>
    <row r="70" spans="1:41" ht="8.1" customHeight="1" thickBot="1" x14ac:dyDescent="0.45">
      <c r="A70" s="184"/>
      <c r="B70" s="184"/>
      <c r="C70" s="184"/>
      <c r="D70" s="184"/>
      <c r="E70" s="184"/>
      <c r="F70" s="184"/>
      <c r="G70" s="184"/>
      <c r="H70" s="184"/>
      <c r="I70" s="184"/>
      <c r="J70" s="184"/>
      <c r="K70" s="184"/>
      <c r="L70" s="184"/>
      <c r="M70" s="184"/>
      <c r="N70" s="186"/>
      <c r="O70" s="186"/>
      <c r="P70" s="302"/>
      <c r="Q70" s="214"/>
      <c r="R70" s="187"/>
      <c r="S70" s="187"/>
      <c r="T70" s="187"/>
      <c r="U70" s="187"/>
      <c r="V70" s="187"/>
      <c r="W70" s="187"/>
      <c r="X70" s="187"/>
      <c r="Y70" s="187"/>
      <c r="Z70" s="187"/>
      <c r="AA70" s="187"/>
    </row>
    <row r="71" spans="1:41" ht="15.75" customHeight="1" thickBot="1" x14ac:dyDescent="0.45">
      <c r="A71" s="184"/>
      <c r="B71" s="184"/>
      <c r="C71" s="299"/>
      <c r="D71" s="3" t="s">
        <v>307</v>
      </c>
      <c r="E71" s="184"/>
      <c r="F71" s="184"/>
      <c r="G71" s="184"/>
      <c r="H71" s="184"/>
      <c r="I71" s="184"/>
      <c r="J71" s="184"/>
      <c r="K71" s="184"/>
      <c r="L71" s="184"/>
      <c r="M71" s="184"/>
      <c r="N71" s="186"/>
      <c r="O71" s="186"/>
      <c r="P71" s="300">
        <f>IF(C71="☑",300/3,IF(C71="☒", 0, 0))</f>
        <v>0</v>
      </c>
      <c r="Q71" s="214"/>
      <c r="R71" s="187"/>
      <c r="S71" s="187" t="s">
        <v>85</v>
      </c>
      <c r="T71" s="187" t="s">
        <v>83</v>
      </c>
      <c r="U71" s="187" t="s">
        <v>86</v>
      </c>
      <c r="V71" s="187"/>
      <c r="W71" s="187" t="str">
        <f>IF(OR((C69="☒")),"พัฒนาการเชื่อมโยงข้อมูลและเปิดเผยข้อมูลกับหน่วยงานภายนอกและประชาชน","")</f>
        <v/>
      </c>
      <c r="X71" s="187"/>
      <c r="Y71" s="187"/>
      <c r="Z71" s="187"/>
      <c r="AA71" s="187"/>
    </row>
    <row r="72" spans="1:41" ht="15.75" customHeight="1" x14ac:dyDescent="0.4">
      <c r="A72" s="184"/>
      <c r="B72" s="3"/>
      <c r="C72" s="8"/>
      <c r="D72" s="3" t="s">
        <v>308</v>
      </c>
      <c r="E72" s="184"/>
      <c r="F72" s="184"/>
      <c r="G72" s="184"/>
      <c r="H72" s="184"/>
      <c r="I72" s="184"/>
      <c r="J72" s="184"/>
      <c r="K72" s="184"/>
      <c r="L72" s="184"/>
      <c r="M72" s="184"/>
      <c r="N72" s="186"/>
      <c r="O72" s="186"/>
      <c r="P72" s="302"/>
      <c r="Q72" s="214"/>
      <c r="R72" s="187"/>
      <c r="S72" s="187"/>
      <c r="T72" s="187"/>
      <c r="U72" s="187"/>
      <c r="V72" s="187"/>
      <c r="W72" s="187"/>
      <c r="X72" s="187"/>
      <c r="Y72" s="187"/>
      <c r="Z72" s="187"/>
      <c r="AA72" s="187"/>
    </row>
    <row r="73" spans="1:41" ht="8.1" customHeight="1" thickBot="1" x14ac:dyDescent="0.45">
      <c r="A73" s="184"/>
      <c r="B73" s="184"/>
      <c r="C73" s="184"/>
      <c r="D73" s="184"/>
      <c r="E73" s="184"/>
      <c r="F73" s="184"/>
      <c r="G73" s="184"/>
      <c r="H73" s="184"/>
      <c r="I73" s="184"/>
      <c r="J73" s="184"/>
      <c r="K73" s="184"/>
      <c r="L73" s="184"/>
      <c r="M73" s="184"/>
      <c r="N73" s="186"/>
      <c r="O73" s="186"/>
      <c r="P73" s="302"/>
      <c r="Q73" s="214"/>
      <c r="R73" s="187"/>
      <c r="S73" s="187"/>
      <c r="T73" s="187"/>
      <c r="U73" s="187"/>
      <c r="V73" s="187"/>
      <c r="W73" s="187"/>
      <c r="X73" s="187"/>
      <c r="Y73" s="187"/>
      <c r="Z73" s="187"/>
      <c r="AA73" s="187"/>
    </row>
    <row r="74" spans="1:41" ht="15.75" customHeight="1" thickBot="1" x14ac:dyDescent="0.45">
      <c r="A74" s="184"/>
      <c r="B74" s="184"/>
      <c r="C74" s="299"/>
      <c r="D74" s="3" t="s">
        <v>617</v>
      </c>
      <c r="E74" s="184"/>
      <c r="F74" s="184"/>
      <c r="G74" s="184"/>
      <c r="H74" s="184"/>
      <c r="I74" s="184"/>
      <c r="J74" s="184"/>
      <c r="K74" s="184"/>
      <c r="L74" s="184"/>
      <c r="M74" s="184"/>
      <c r="N74" s="186"/>
      <c r="O74" s="186"/>
      <c r="P74" s="300">
        <f>IF(C74="☑",300/3,IF(C74="☒", 0, 0))</f>
        <v>0</v>
      </c>
      <c r="Q74" s="214"/>
      <c r="R74" s="187"/>
      <c r="S74" s="187" t="s">
        <v>85</v>
      </c>
      <c r="T74" s="187" t="s">
        <v>83</v>
      </c>
      <c r="U74" s="187" t="s">
        <v>86</v>
      </c>
      <c r="V74" s="187"/>
      <c r="W74" s="187" t="str">
        <f>IF(OR((C71="☒"),(C74="☒")),"พัฒนาการเชื่อมโยงข้อมูลและเปิดเผยข้อมูลกับหน่วยงานภายนอกและประชาชน","")</f>
        <v/>
      </c>
      <c r="X74" s="187"/>
      <c r="Y74" s="187"/>
      <c r="Z74" s="187"/>
      <c r="AA74" s="187"/>
    </row>
    <row r="75" spans="1:41" ht="15.75" customHeight="1" x14ac:dyDescent="0.4">
      <c r="A75" s="184"/>
      <c r="B75" s="3"/>
      <c r="C75" s="8"/>
      <c r="D75" s="3" t="s">
        <v>309</v>
      </c>
      <c r="E75" s="184"/>
      <c r="F75" s="184"/>
      <c r="G75" s="184"/>
      <c r="H75" s="184"/>
      <c r="I75" s="184"/>
      <c r="J75" s="184"/>
      <c r="K75" s="184"/>
      <c r="L75" s="184"/>
      <c r="M75" s="184"/>
      <c r="N75" s="186"/>
      <c r="O75" s="186"/>
      <c r="P75" s="302"/>
      <c r="Q75" s="214"/>
      <c r="R75" s="187"/>
      <c r="S75" s="187"/>
      <c r="T75" s="187"/>
      <c r="U75" s="187"/>
      <c r="V75" s="187"/>
      <c r="W75" s="187"/>
      <c r="X75" s="187"/>
      <c r="Y75" s="187"/>
      <c r="Z75" s="187"/>
      <c r="AA75" s="187"/>
    </row>
    <row r="76" spans="1:41" ht="15.75" customHeight="1" x14ac:dyDescent="0.4">
      <c r="A76" s="184"/>
      <c r="B76" s="3"/>
      <c r="C76" s="8"/>
      <c r="D76" s="3"/>
      <c r="E76" s="184"/>
      <c r="F76" s="184"/>
      <c r="G76" s="184"/>
      <c r="H76" s="184"/>
      <c r="I76" s="184"/>
      <c r="J76" s="184"/>
      <c r="K76" s="184"/>
      <c r="L76" s="184"/>
      <c r="M76" s="184"/>
      <c r="N76" s="186"/>
      <c r="O76" s="186"/>
      <c r="P76" s="302"/>
      <c r="Q76" s="214"/>
      <c r="R76" s="187"/>
      <c r="S76" s="187"/>
      <c r="T76" s="187"/>
      <c r="U76" s="187"/>
      <c r="V76" s="187"/>
      <c r="W76" s="187"/>
      <c r="X76" s="187"/>
      <c r="Y76" s="187"/>
      <c r="Z76" s="187"/>
      <c r="AA76" s="187"/>
    </row>
    <row r="77" spans="1:41" s="188" customFormat="1" ht="15.75" customHeight="1" thickBot="1" x14ac:dyDescent="0.45">
      <c r="A77" s="218"/>
      <c r="B77" s="218"/>
      <c r="C77" s="229" t="s">
        <v>99</v>
      </c>
      <c r="D77" s="218"/>
      <c r="E77" s="218"/>
      <c r="F77" s="218"/>
      <c r="G77" s="218"/>
      <c r="H77" s="218"/>
      <c r="I77" s="218"/>
      <c r="J77" s="218"/>
      <c r="K77" s="218"/>
      <c r="L77" s="218"/>
      <c r="M77" s="218"/>
      <c r="N77" s="201"/>
      <c r="O77" s="135" t="s">
        <v>89</v>
      </c>
      <c r="P77" s="300"/>
      <c r="Q77" s="214"/>
      <c r="R77" s="187"/>
      <c r="S77" s="187"/>
      <c r="T77" s="187"/>
      <c r="U77" s="187"/>
      <c r="V77" s="187"/>
      <c r="W77" s="187"/>
      <c r="X77" s="187"/>
      <c r="Y77" s="187"/>
      <c r="Z77" s="187"/>
      <c r="AA77" s="187"/>
      <c r="AB77" s="187"/>
      <c r="AC77" s="187"/>
      <c r="AD77" s="187"/>
      <c r="AE77" s="187"/>
    </row>
    <row r="78" spans="1:41" s="188" customFormat="1" ht="15.75" customHeight="1" x14ac:dyDescent="0.4">
      <c r="A78" s="218"/>
      <c r="B78" s="218"/>
      <c r="C78" s="460"/>
      <c r="D78" s="461"/>
      <c r="E78" s="461"/>
      <c r="F78" s="461"/>
      <c r="G78" s="461"/>
      <c r="H78" s="461"/>
      <c r="I78" s="461"/>
      <c r="J78" s="461"/>
      <c r="K78" s="461"/>
      <c r="L78" s="461"/>
      <c r="M78" s="462"/>
      <c r="N78" s="201"/>
      <c r="O78" s="396" t="str">
        <f>""&amp;U110&amp;""&amp;V110&amp;""&amp;W110&amp;""</f>
        <v>พัฒนากระบวนการที่มีความเป็นระบบพัฒนาในเชิงรุกและยืดหยุ่น ยกระดับการพัฒนาด้วยเทคโนโลยี นวัตกรรม และความร่วมมือทุกภาคส่วนพัฒนาในแนวทางต้นน้ำจรดปลายน้ำเพื่อสร้างผลกระทบสูง</v>
      </c>
      <c r="P78" s="214"/>
      <c r="Q78" s="214"/>
      <c r="R78" s="187"/>
      <c r="S78" s="187"/>
      <c r="T78" s="187"/>
      <c r="U78" s="211"/>
      <c r="V78" s="211"/>
      <c r="W78" s="211"/>
      <c r="X78" s="187"/>
      <c r="Y78" s="187"/>
      <c r="Z78" s="187"/>
      <c r="AA78" s="187"/>
      <c r="AB78" s="187"/>
      <c r="AC78" s="187"/>
      <c r="AD78" s="187"/>
      <c r="AE78" s="187"/>
    </row>
    <row r="79" spans="1:41" s="188" customFormat="1" ht="15.75" customHeight="1" x14ac:dyDescent="0.4">
      <c r="A79" s="218"/>
      <c r="B79" s="218"/>
      <c r="C79" s="463"/>
      <c r="D79" s="464"/>
      <c r="E79" s="464"/>
      <c r="F79" s="464"/>
      <c r="G79" s="464"/>
      <c r="H79" s="464"/>
      <c r="I79" s="464"/>
      <c r="J79" s="464"/>
      <c r="K79" s="464"/>
      <c r="L79" s="464"/>
      <c r="M79" s="465"/>
      <c r="N79" s="201"/>
      <c r="O79" s="397"/>
      <c r="P79" s="214"/>
      <c r="Q79" s="214"/>
      <c r="R79" s="187"/>
      <c r="S79" s="187"/>
      <c r="T79" s="187"/>
      <c r="U79" s="187"/>
      <c r="V79" s="187"/>
      <c r="W79" s="187"/>
      <c r="X79" s="187"/>
      <c r="Y79" s="187"/>
      <c r="Z79" s="187"/>
      <c r="AA79" s="187"/>
      <c r="AB79" s="187"/>
      <c r="AC79" s="187"/>
      <c r="AD79" s="187"/>
      <c r="AE79" s="187"/>
    </row>
    <row r="80" spans="1:41" s="188" customFormat="1" ht="15.75" customHeight="1" x14ac:dyDescent="0.4">
      <c r="A80" s="218"/>
      <c r="B80" s="218"/>
      <c r="C80" s="463"/>
      <c r="D80" s="464"/>
      <c r="E80" s="464"/>
      <c r="F80" s="464"/>
      <c r="G80" s="464"/>
      <c r="H80" s="464"/>
      <c r="I80" s="464"/>
      <c r="J80" s="464"/>
      <c r="K80" s="464"/>
      <c r="L80" s="464"/>
      <c r="M80" s="465"/>
      <c r="N80" s="201"/>
      <c r="O80" s="397"/>
      <c r="P80" s="214"/>
      <c r="Q80" s="214"/>
      <c r="R80" s="187"/>
      <c r="S80" s="187"/>
      <c r="T80" s="187"/>
      <c r="U80" s="187"/>
      <c r="V80" s="187"/>
      <c r="W80" s="187"/>
      <c r="X80" s="187"/>
      <c r="Y80" s="187"/>
      <c r="Z80" s="187"/>
      <c r="AA80" s="187"/>
      <c r="AB80" s="187"/>
      <c r="AC80" s="187"/>
      <c r="AD80" s="187"/>
      <c r="AE80" s="187"/>
    </row>
    <row r="81" spans="1:31" s="188" customFormat="1" ht="15.75" customHeight="1" x14ac:dyDescent="0.4">
      <c r="A81" s="218"/>
      <c r="B81" s="218"/>
      <c r="C81" s="463"/>
      <c r="D81" s="464"/>
      <c r="E81" s="464"/>
      <c r="F81" s="464"/>
      <c r="G81" s="464"/>
      <c r="H81" s="464"/>
      <c r="I81" s="464"/>
      <c r="J81" s="464"/>
      <c r="K81" s="464"/>
      <c r="L81" s="464"/>
      <c r="M81" s="465"/>
      <c r="N81" s="201"/>
      <c r="O81" s="397"/>
      <c r="P81" s="214"/>
      <c r="Q81" s="214"/>
      <c r="R81" s="187"/>
      <c r="S81" s="187"/>
      <c r="T81" s="187"/>
      <c r="U81" s="187"/>
      <c r="V81" s="187"/>
      <c r="W81" s="187"/>
      <c r="X81" s="187"/>
      <c r="Y81" s="187"/>
      <c r="Z81" s="187"/>
      <c r="AA81" s="187"/>
      <c r="AB81" s="187"/>
      <c r="AC81" s="187"/>
      <c r="AD81" s="187"/>
      <c r="AE81" s="187"/>
    </row>
    <row r="82" spans="1:31" s="188" customFormat="1" ht="15.75" customHeight="1" x14ac:dyDescent="0.4">
      <c r="A82" s="218"/>
      <c r="B82" s="218"/>
      <c r="C82" s="463"/>
      <c r="D82" s="464"/>
      <c r="E82" s="464"/>
      <c r="F82" s="464"/>
      <c r="G82" s="464"/>
      <c r="H82" s="464"/>
      <c r="I82" s="464"/>
      <c r="J82" s="464"/>
      <c r="K82" s="464"/>
      <c r="L82" s="464"/>
      <c r="M82" s="465"/>
      <c r="N82" s="201"/>
      <c r="O82" s="397"/>
      <c r="P82" s="214"/>
      <c r="Q82" s="214"/>
      <c r="R82" s="187"/>
      <c r="S82" s="187"/>
      <c r="T82" s="187"/>
      <c r="U82" s="187"/>
      <c r="V82" s="187"/>
      <c r="W82" s="187"/>
      <c r="X82" s="187"/>
      <c r="Y82" s="187"/>
      <c r="Z82" s="187"/>
      <c r="AA82" s="187"/>
      <c r="AB82" s="187"/>
      <c r="AC82" s="187"/>
      <c r="AD82" s="187"/>
      <c r="AE82" s="187"/>
    </row>
    <row r="83" spans="1:31" s="188" customFormat="1" ht="15.75" customHeight="1" thickBot="1" x14ac:dyDescent="0.45">
      <c r="A83" s="218"/>
      <c r="B83" s="218"/>
      <c r="C83" s="463"/>
      <c r="D83" s="464"/>
      <c r="E83" s="464"/>
      <c r="F83" s="464"/>
      <c r="G83" s="464"/>
      <c r="H83" s="464"/>
      <c r="I83" s="464"/>
      <c r="J83" s="464"/>
      <c r="K83" s="464"/>
      <c r="L83" s="464"/>
      <c r="M83" s="465"/>
      <c r="N83" s="201"/>
      <c r="O83" s="398"/>
      <c r="P83" s="214"/>
      <c r="Q83" s="214"/>
      <c r="R83" s="187"/>
      <c r="S83" s="187"/>
      <c r="T83" s="187"/>
      <c r="U83" s="187"/>
      <c r="V83" s="187"/>
      <c r="W83" s="187"/>
      <c r="X83" s="187"/>
      <c r="Y83" s="187"/>
      <c r="Z83" s="187"/>
      <c r="AA83" s="187"/>
      <c r="AB83" s="187"/>
      <c r="AC83" s="187"/>
      <c r="AD83" s="187"/>
      <c r="AE83" s="187"/>
    </row>
    <row r="84" spans="1:31" s="188" customFormat="1" ht="15.75" customHeight="1" x14ac:dyDescent="0.4">
      <c r="A84" s="218"/>
      <c r="B84" s="218"/>
      <c r="C84" s="463"/>
      <c r="D84" s="464"/>
      <c r="E84" s="464"/>
      <c r="F84" s="464"/>
      <c r="G84" s="464"/>
      <c r="H84" s="464"/>
      <c r="I84" s="464"/>
      <c r="J84" s="464"/>
      <c r="K84" s="464"/>
      <c r="L84" s="464"/>
      <c r="M84" s="465"/>
      <c r="N84" s="201"/>
      <c r="O84" s="201"/>
      <c r="P84" s="214"/>
      <c r="Q84" s="214"/>
      <c r="R84" s="187"/>
      <c r="S84" s="187"/>
      <c r="T84" s="187"/>
      <c r="U84" s="187"/>
      <c r="V84" s="187"/>
      <c r="W84" s="187"/>
      <c r="X84" s="187"/>
      <c r="Y84" s="187"/>
      <c r="Z84" s="187"/>
      <c r="AA84" s="187"/>
      <c r="AB84" s="187"/>
      <c r="AC84" s="187"/>
      <c r="AD84" s="187"/>
      <c r="AE84" s="187"/>
    </row>
    <row r="85" spans="1:31" s="188" customFormat="1" ht="15.75" customHeight="1" thickBot="1" x14ac:dyDescent="0.45">
      <c r="A85" s="218"/>
      <c r="B85" s="218"/>
      <c r="C85" s="463"/>
      <c r="D85" s="464"/>
      <c r="E85" s="464"/>
      <c r="F85" s="464"/>
      <c r="G85" s="464"/>
      <c r="H85" s="464"/>
      <c r="I85" s="464"/>
      <c r="J85" s="464"/>
      <c r="K85" s="464"/>
      <c r="L85" s="464"/>
      <c r="M85" s="465"/>
      <c r="N85" s="201"/>
      <c r="O85" s="135" t="s">
        <v>98</v>
      </c>
      <c r="P85" s="214"/>
      <c r="Q85" s="214"/>
      <c r="R85" s="187"/>
      <c r="S85" s="187"/>
      <c r="T85" s="187"/>
      <c r="U85" s="187"/>
      <c r="V85" s="187"/>
      <c r="W85" s="187"/>
      <c r="X85" s="187"/>
      <c r="Y85" s="187"/>
      <c r="Z85" s="187"/>
      <c r="AA85" s="187"/>
      <c r="AB85" s="187"/>
      <c r="AC85" s="187"/>
      <c r="AD85" s="187"/>
      <c r="AE85" s="187"/>
    </row>
    <row r="86" spans="1:31" s="188" customFormat="1" ht="15.75" customHeight="1" x14ac:dyDescent="0.4">
      <c r="A86" s="218"/>
      <c r="B86" s="218"/>
      <c r="C86" s="463"/>
      <c r="D86" s="464"/>
      <c r="E86" s="464"/>
      <c r="F86" s="464"/>
      <c r="G86" s="464"/>
      <c r="H86" s="464"/>
      <c r="I86" s="464"/>
      <c r="J86" s="464"/>
      <c r="K86" s="464"/>
      <c r="L86" s="464"/>
      <c r="M86" s="465"/>
      <c r="N86" s="201"/>
      <c r="O86" s="401" t="str">
        <f>""&amp;W71&amp;""&amp;W74&amp;""&amp;W97&amp;""</f>
        <v/>
      </c>
      <c r="P86" s="214"/>
      <c r="Q86" s="214"/>
      <c r="R86" s="187"/>
      <c r="S86" s="187"/>
      <c r="T86" s="187"/>
      <c r="U86" s="187"/>
      <c r="V86" s="187"/>
      <c r="W86" s="187"/>
      <c r="X86" s="187"/>
      <c r="Y86" s="187"/>
      <c r="Z86" s="187"/>
      <c r="AA86" s="187"/>
      <c r="AB86" s="187"/>
      <c r="AC86" s="187"/>
      <c r="AD86" s="187"/>
      <c r="AE86" s="187"/>
    </row>
    <row r="87" spans="1:31" s="188" customFormat="1" ht="15.75" customHeight="1" x14ac:dyDescent="0.4">
      <c r="A87" s="218"/>
      <c r="B87" s="218"/>
      <c r="C87" s="463"/>
      <c r="D87" s="464"/>
      <c r="E87" s="464"/>
      <c r="F87" s="464"/>
      <c r="G87" s="464"/>
      <c r="H87" s="464"/>
      <c r="I87" s="464"/>
      <c r="J87" s="464"/>
      <c r="K87" s="464"/>
      <c r="L87" s="464"/>
      <c r="M87" s="465"/>
      <c r="N87" s="201"/>
      <c r="O87" s="402"/>
      <c r="P87" s="214"/>
      <c r="Q87" s="214"/>
      <c r="R87" s="187"/>
      <c r="S87" s="187"/>
      <c r="T87" s="187"/>
      <c r="U87" s="187"/>
      <c r="V87" s="187"/>
      <c r="W87" s="187"/>
      <c r="X87" s="187"/>
      <c r="Y87" s="187"/>
      <c r="Z87" s="187"/>
      <c r="AA87" s="187"/>
      <c r="AB87" s="187"/>
      <c r="AC87" s="187"/>
      <c r="AD87" s="187"/>
      <c r="AE87" s="187"/>
    </row>
    <row r="88" spans="1:31" s="188" customFormat="1" ht="15.75" customHeight="1" x14ac:dyDescent="0.4">
      <c r="A88" s="218"/>
      <c r="B88" s="218"/>
      <c r="C88" s="463"/>
      <c r="D88" s="464"/>
      <c r="E88" s="464"/>
      <c r="F88" s="464"/>
      <c r="G88" s="464"/>
      <c r="H88" s="464"/>
      <c r="I88" s="464"/>
      <c r="J88" s="464"/>
      <c r="K88" s="464"/>
      <c r="L88" s="464"/>
      <c r="M88" s="465"/>
      <c r="N88" s="201"/>
      <c r="O88" s="402"/>
      <c r="P88" s="214"/>
      <c r="Q88" s="214"/>
      <c r="R88" s="187"/>
      <c r="S88" s="187"/>
      <c r="T88" s="187"/>
      <c r="U88" s="187"/>
      <c r="V88" s="187"/>
      <c r="W88" s="187"/>
      <c r="X88" s="187"/>
      <c r="Y88" s="187"/>
      <c r="Z88" s="187"/>
      <c r="AA88" s="187"/>
      <c r="AB88" s="187"/>
      <c r="AC88" s="187"/>
      <c r="AD88" s="187"/>
      <c r="AE88" s="187"/>
    </row>
    <row r="89" spans="1:31" s="188" customFormat="1" ht="15.75" customHeight="1" x14ac:dyDescent="0.4">
      <c r="A89" s="218"/>
      <c r="B89" s="218"/>
      <c r="C89" s="463"/>
      <c r="D89" s="464"/>
      <c r="E89" s="464"/>
      <c r="F89" s="464"/>
      <c r="G89" s="464"/>
      <c r="H89" s="464"/>
      <c r="I89" s="464"/>
      <c r="J89" s="464"/>
      <c r="K89" s="464"/>
      <c r="L89" s="464"/>
      <c r="M89" s="465"/>
      <c r="N89" s="201"/>
      <c r="O89" s="402"/>
      <c r="P89" s="214"/>
      <c r="Q89" s="214"/>
      <c r="R89" s="187"/>
      <c r="S89" s="187"/>
      <c r="T89" s="187"/>
      <c r="U89" s="187"/>
      <c r="V89" s="187"/>
      <c r="W89" s="187"/>
      <c r="X89" s="187"/>
      <c r="Y89" s="187"/>
      <c r="Z89" s="187"/>
      <c r="AA89" s="187"/>
      <c r="AB89" s="187"/>
      <c r="AC89" s="187"/>
      <c r="AD89" s="187"/>
      <c r="AE89" s="187"/>
    </row>
    <row r="90" spans="1:31" s="188" customFormat="1" ht="15.75" customHeight="1" x14ac:dyDescent="0.4">
      <c r="A90" s="218"/>
      <c r="B90" s="218"/>
      <c r="C90" s="463"/>
      <c r="D90" s="464"/>
      <c r="E90" s="464"/>
      <c r="F90" s="464"/>
      <c r="G90" s="464"/>
      <c r="H90" s="464"/>
      <c r="I90" s="464"/>
      <c r="J90" s="464"/>
      <c r="K90" s="464"/>
      <c r="L90" s="464"/>
      <c r="M90" s="465"/>
      <c r="N90" s="201"/>
      <c r="O90" s="402"/>
      <c r="P90" s="214"/>
      <c r="Q90" s="214"/>
      <c r="R90" s="187"/>
      <c r="S90" s="187"/>
      <c r="T90" s="187"/>
      <c r="U90" s="187"/>
      <c r="V90" s="187"/>
      <c r="W90" s="187"/>
      <c r="X90" s="187"/>
      <c r="Y90" s="187"/>
      <c r="Z90" s="187"/>
      <c r="AA90" s="187"/>
      <c r="AB90" s="187"/>
      <c r="AC90" s="187"/>
      <c r="AD90" s="187"/>
      <c r="AE90" s="187"/>
    </row>
    <row r="91" spans="1:31" s="188" customFormat="1" ht="15.75" customHeight="1" thickBot="1" x14ac:dyDescent="0.45">
      <c r="A91" s="218"/>
      <c r="B91" s="218"/>
      <c r="C91" s="463"/>
      <c r="D91" s="464"/>
      <c r="E91" s="464"/>
      <c r="F91" s="464"/>
      <c r="G91" s="464"/>
      <c r="H91" s="464"/>
      <c r="I91" s="464"/>
      <c r="J91" s="464"/>
      <c r="K91" s="464"/>
      <c r="L91" s="464"/>
      <c r="M91" s="465"/>
      <c r="N91" s="201"/>
      <c r="O91" s="403"/>
      <c r="P91" s="214"/>
      <c r="Q91" s="214"/>
      <c r="R91" s="187"/>
      <c r="S91" s="187"/>
      <c r="T91" s="187"/>
      <c r="U91" s="187"/>
      <c r="V91" s="187"/>
      <c r="W91" s="187"/>
      <c r="X91" s="187"/>
      <c r="Y91" s="187"/>
      <c r="Z91" s="187"/>
      <c r="AA91" s="187"/>
      <c r="AB91" s="187"/>
      <c r="AC91" s="187"/>
      <c r="AD91" s="187"/>
      <c r="AE91" s="187"/>
    </row>
    <row r="92" spans="1:31" s="188" customFormat="1" ht="15.75" customHeight="1" x14ac:dyDescent="0.4">
      <c r="A92" s="218"/>
      <c r="B92" s="218"/>
      <c r="C92" s="463"/>
      <c r="D92" s="464"/>
      <c r="E92" s="464"/>
      <c r="F92" s="464"/>
      <c r="G92" s="464"/>
      <c r="H92" s="464"/>
      <c r="I92" s="464"/>
      <c r="J92" s="464"/>
      <c r="K92" s="464"/>
      <c r="L92" s="464"/>
      <c r="M92" s="465"/>
      <c r="N92" s="201"/>
      <c r="O92" s="214"/>
      <c r="P92" s="214"/>
      <c r="Q92" s="214"/>
      <c r="R92" s="187"/>
      <c r="S92" s="187"/>
      <c r="T92" s="187"/>
      <c r="U92" s="187"/>
      <c r="V92" s="187"/>
      <c r="W92" s="187"/>
      <c r="X92" s="187"/>
      <c r="Y92" s="187"/>
      <c r="Z92" s="187"/>
      <c r="AA92" s="187"/>
      <c r="AB92" s="187"/>
      <c r="AC92" s="187"/>
      <c r="AD92" s="187"/>
      <c r="AE92" s="187"/>
    </row>
    <row r="93" spans="1:31" s="188" customFormat="1" ht="15.75" customHeight="1" thickBot="1" x14ac:dyDescent="0.45">
      <c r="A93" s="218"/>
      <c r="B93" s="218"/>
      <c r="C93" s="466"/>
      <c r="D93" s="467"/>
      <c r="E93" s="467"/>
      <c r="F93" s="467"/>
      <c r="G93" s="467"/>
      <c r="H93" s="467"/>
      <c r="I93" s="467"/>
      <c r="J93" s="467"/>
      <c r="K93" s="467"/>
      <c r="L93" s="467"/>
      <c r="M93" s="468"/>
      <c r="N93" s="201"/>
      <c r="O93" s="214"/>
      <c r="P93" s="214"/>
      <c r="Q93" s="214"/>
      <c r="R93" s="187"/>
      <c r="S93" s="187"/>
      <c r="T93" s="187"/>
      <c r="U93" s="187"/>
      <c r="V93" s="187"/>
      <c r="W93" s="187"/>
      <c r="X93" s="187"/>
      <c r="Y93" s="187"/>
      <c r="Z93" s="187"/>
      <c r="AA93" s="187"/>
      <c r="AB93" s="187"/>
      <c r="AC93" s="187"/>
      <c r="AD93" s="187"/>
      <c r="AE93" s="187"/>
    </row>
    <row r="94" spans="1:31" ht="15.75" customHeight="1" x14ac:dyDescent="0.4">
      <c r="A94" s="184"/>
      <c r="B94" s="3"/>
      <c r="C94" s="8"/>
      <c r="D94" s="3"/>
      <c r="E94" s="184"/>
      <c r="F94" s="184"/>
      <c r="G94" s="184"/>
      <c r="H94" s="184"/>
      <c r="I94" s="184"/>
      <c r="J94" s="184"/>
      <c r="K94" s="184"/>
      <c r="L94" s="184"/>
      <c r="M94" s="184"/>
      <c r="N94" s="186"/>
      <c r="O94" s="214"/>
      <c r="P94" s="302"/>
      <c r="Q94" s="214"/>
      <c r="R94" s="187"/>
      <c r="S94" s="187"/>
      <c r="T94" s="187"/>
      <c r="U94" s="187"/>
      <c r="V94" s="187"/>
      <c r="W94" s="187"/>
      <c r="X94" s="187"/>
      <c r="Y94" s="187"/>
      <c r="Z94" s="187"/>
      <c r="AA94" s="187"/>
    </row>
    <row r="95" spans="1:31" ht="15.75" customHeight="1" x14ac:dyDescent="0.4">
      <c r="A95" s="184"/>
      <c r="B95" s="3" t="s">
        <v>310</v>
      </c>
      <c r="C95" s="184"/>
      <c r="D95" s="184"/>
      <c r="E95" s="184"/>
      <c r="F95" s="184"/>
      <c r="G95" s="184"/>
      <c r="H95" s="184"/>
      <c r="I95" s="184"/>
      <c r="J95" s="184"/>
      <c r="K95" s="184"/>
      <c r="L95" s="184"/>
      <c r="M95" s="184"/>
      <c r="N95" s="186"/>
      <c r="O95" s="214"/>
      <c r="P95" s="302"/>
      <c r="Q95" s="214"/>
      <c r="R95" s="187"/>
      <c r="S95" s="187"/>
      <c r="T95" s="187"/>
      <c r="U95" s="187"/>
      <c r="V95" s="187"/>
      <c r="W95" s="187"/>
      <c r="X95" s="187"/>
      <c r="Y95" s="187"/>
      <c r="Z95" s="187"/>
      <c r="AA95" s="187"/>
    </row>
    <row r="96" spans="1:31" ht="8.1" customHeight="1" thickBot="1" x14ac:dyDescent="0.45">
      <c r="A96" s="184"/>
      <c r="B96" s="184"/>
      <c r="C96" s="184"/>
      <c r="D96" s="184"/>
      <c r="E96" s="184"/>
      <c r="F96" s="184"/>
      <c r="G96" s="184"/>
      <c r="H96" s="184"/>
      <c r="I96" s="184"/>
      <c r="J96" s="184"/>
      <c r="K96" s="184"/>
      <c r="L96" s="184"/>
      <c r="M96" s="184"/>
      <c r="N96" s="186"/>
      <c r="O96" s="214"/>
      <c r="P96" s="300"/>
      <c r="Q96" s="214"/>
      <c r="R96" s="187"/>
      <c r="S96" s="187"/>
      <c r="T96" s="187"/>
      <c r="U96" s="187"/>
      <c r="V96" s="187"/>
      <c r="W96" s="187"/>
      <c r="X96" s="187"/>
      <c r="Y96" s="187"/>
      <c r="Z96" s="187"/>
      <c r="AA96" s="187"/>
    </row>
    <row r="97" spans="1:27" ht="15.75" customHeight="1" thickBot="1" x14ac:dyDescent="0.45">
      <c r="A97" s="184"/>
      <c r="B97" s="184"/>
      <c r="C97" s="299"/>
      <c r="D97" s="3" t="s">
        <v>311</v>
      </c>
      <c r="E97" s="184"/>
      <c r="F97" s="184"/>
      <c r="G97" s="184"/>
      <c r="H97" s="184"/>
      <c r="I97" s="184"/>
      <c r="J97" s="184"/>
      <c r="K97" s="184"/>
      <c r="L97" s="184"/>
      <c r="M97" s="184"/>
      <c r="N97" s="186"/>
      <c r="O97" s="248"/>
      <c r="P97" s="300">
        <f>IF(C97="☑",100/2,IF(C97="☒", 0, 0))</f>
        <v>0</v>
      </c>
      <c r="Q97" s="214"/>
      <c r="R97" s="187"/>
      <c r="S97" s="187" t="s">
        <v>90</v>
      </c>
      <c r="T97" s="187" t="s">
        <v>83</v>
      </c>
      <c r="U97" s="187" t="s">
        <v>86</v>
      </c>
      <c r="V97" s="187"/>
      <c r="W97" s="187" t="str">
        <f>IF(OR((C97="☒"),(C99="☒"),(C102="☒"),(C105="☒")),"พัฒนากระบวนการจัดการด้านความมั่นคงและความปลอดภัยทางไซเบอร์","")</f>
        <v/>
      </c>
      <c r="X97" s="187"/>
      <c r="Y97" s="187"/>
      <c r="Z97" s="187"/>
      <c r="AA97" s="187"/>
    </row>
    <row r="98" spans="1:27" ht="8.1" customHeight="1" thickBot="1" x14ac:dyDescent="0.45">
      <c r="A98" s="184"/>
      <c r="B98" s="184"/>
      <c r="C98" s="184"/>
      <c r="D98" s="184"/>
      <c r="E98" s="184"/>
      <c r="F98" s="184"/>
      <c r="G98" s="184"/>
      <c r="H98" s="184"/>
      <c r="I98" s="184"/>
      <c r="J98" s="184"/>
      <c r="K98" s="184"/>
      <c r="L98" s="184"/>
      <c r="M98" s="184"/>
      <c r="N98" s="186"/>
      <c r="O98" s="251"/>
      <c r="P98" s="302"/>
      <c r="Q98" s="214"/>
      <c r="R98" s="187"/>
      <c r="S98" s="187"/>
      <c r="T98" s="187"/>
      <c r="U98" s="187"/>
      <c r="V98" s="187"/>
      <c r="W98" s="187"/>
      <c r="X98" s="187"/>
      <c r="Y98" s="187"/>
      <c r="Z98" s="187"/>
      <c r="AA98" s="187"/>
    </row>
    <row r="99" spans="1:27" ht="15.75" customHeight="1" thickBot="1" x14ac:dyDescent="0.45">
      <c r="A99" s="184"/>
      <c r="B99" s="205"/>
      <c r="C99" s="299"/>
      <c r="D99" s="3" t="s">
        <v>312</v>
      </c>
      <c r="E99" s="184"/>
      <c r="F99" s="184"/>
      <c r="G99" s="184"/>
      <c r="H99" s="184"/>
      <c r="I99" s="184"/>
      <c r="J99" s="184"/>
      <c r="K99" s="184"/>
      <c r="L99" s="184"/>
      <c r="M99" s="184"/>
      <c r="N99" s="186"/>
      <c r="O99" s="251"/>
      <c r="P99" s="300">
        <f>IF(C99="☑",100/2,IF(C99="☒", 0, 0))</f>
        <v>0</v>
      </c>
      <c r="Q99" s="214"/>
      <c r="R99" s="187"/>
      <c r="S99" s="187" t="s">
        <v>90</v>
      </c>
      <c r="T99" s="187" t="s">
        <v>83</v>
      </c>
      <c r="U99" s="187" t="s">
        <v>86</v>
      </c>
      <c r="V99" s="187"/>
      <c r="W99" s="187"/>
      <c r="X99" s="187"/>
      <c r="Y99" s="187"/>
      <c r="Z99" s="187"/>
      <c r="AA99" s="187"/>
    </row>
    <row r="100" spans="1:27" ht="15.75" customHeight="1" x14ac:dyDescent="0.4">
      <c r="A100" s="184"/>
      <c r="B100" s="3"/>
      <c r="C100" s="8"/>
      <c r="D100" s="3" t="s">
        <v>313</v>
      </c>
      <c r="E100" s="184"/>
      <c r="F100" s="184"/>
      <c r="G100" s="184"/>
      <c r="H100" s="184"/>
      <c r="I100" s="184"/>
      <c r="J100" s="184"/>
      <c r="K100" s="184"/>
      <c r="L100" s="184"/>
      <c r="M100" s="184"/>
      <c r="N100" s="186"/>
      <c r="O100" s="251"/>
      <c r="P100" s="302"/>
      <c r="Q100" s="214"/>
      <c r="R100" s="187"/>
      <c r="S100" s="187"/>
      <c r="T100" s="187"/>
      <c r="U100" s="187"/>
      <c r="V100" s="187"/>
      <c r="W100" s="187"/>
      <c r="X100" s="187"/>
      <c r="Y100" s="187"/>
      <c r="Z100" s="187"/>
      <c r="AA100" s="187"/>
    </row>
    <row r="101" spans="1:27" ht="8.1" customHeight="1" thickBot="1" x14ac:dyDescent="0.45">
      <c r="A101" s="184"/>
      <c r="B101" s="184"/>
      <c r="C101" s="184"/>
      <c r="D101" s="184"/>
      <c r="E101" s="184"/>
      <c r="F101" s="184"/>
      <c r="G101" s="184"/>
      <c r="H101" s="184"/>
      <c r="I101" s="184"/>
      <c r="J101" s="184"/>
      <c r="K101" s="184"/>
      <c r="L101" s="184"/>
      <c r="M101" s="184"/>
      <c r="N101" s="186"/>
      <c r="O101" s="251"/>
      <c r="P101" s="300"/>
      <c r="Q101" s="214"/>
      <c r="R101" s="187"/>
      <c r="S101" s="187"/>
      <c r="T101" s="187"/>
      <c r="U101" s="187"/>
      <c r="V101" s="187"/>
      <c r="W101" s="187"/>
      <c r="X101" s="187"/>
      <c r="Y101" s="187"/>
      <c r="Z101" s="187"/>
      <c r="AA101" s="187"/>
    </row>
    <row r="102" spans="1:27" ht="15.75" customHeight="1" thickBot="1" x14ac:dyDescent="0.45">
      <c r="A102" s="184"/>
      <c r="B102" s="205"/>
      <c r="C102" s="299"/>
      <c r="D102" s="3" t="s">
        <v>314</v>
      </c>
      <c r="E102" s="184"/>
      <c r="F102" s="184"/>
      <c r="G102" s="184"/>
      <c r="H102" s="184"/>
      <c r="I102" s="184"/>
      <c r="J102" s="184"/>
      <c r="K102" s="184"/>
      <c r="L102" s="184"/>
      <c r="M102" s="184"/>
      <c r="N102" s="186"/>
      <c r="O102" s="251"/>
      <c r="P102" s="300">
        <f>IF(C102="☑",100/2,IF(C102="☒", 0, 0))</f>
        <v>0</v>
      </c>
      <c r="Q102" s="214"/>
      <c r="R102" s="187"/>
      <c r="S102" s="187" t="s">
        <v>96</v>
      </c>
      <c r="T102" s="187" t="s">
        <v>83</v>
      </c>
      <c r="U102" s="187" t="s">
        <v>86</v>
      </c>
      <c r="V102" s="187"/>
      <c r="W102" s="187"/>
      <c r="X102" s="187"/>
      <c r="Y102" s="187"/>
      <c r="Z102" s="187"/>
      <c r="AA102" s="187"/>
    </row>
    <row r="103" spans="1:27" ht="15.75" customHeight="1" x14ac:dyDescent="0.4">
      <c r="A103" s="184"/>
      <c r="B103" s="3"/>
      <c r="C103" s="8"/>
      <c r="D103" s="3" t="s">
        <v>315</v>
      </c>
      <c r="E103" s="184"/>
      <c r="F103" s="184"/>
      <c r="G103" s="184"/>
      <c r="H103" s="184"/>
      <c r="I103" s="184"/>
      <c r="J103" s="184"/>
      <c r="K103" s="184"/>
      <c r="L103" s="184"/>
      <c r="M103" s="184"/>
      <c r="N103" s="186"/>
      <c r="O103" s="251"/>
      <c r="P103" s="302"/>
      <c r="Q103" s="214"/>
      <c r="R103" s="187"/>
      <c r="S103" s="187"/>
      <c r="T103" s="187"/>
      <c r="U103" s="187"/>
      <c r="V103" s="187"/>
      <c r="W103" s="187"/>
      <c r="X103" s="187"/>
      <c r="Y103" s="187"/>
      <c r="Z103" s="187"/>
      <c r="AA103" s="187"/>
    </row>
    <row r="104" spans="1:27" ht="8.1" customHeight="1" thickBot="1" x14ac:dyDescent="0.45">
      <c r="A104" s="184"/>
      <c r="B104" s="184"/>
      <c r="C104" s="184"/>
      <c r="D104" s="184"/>
      <c r="E104" s="184"/>
      <c r="F104" s="184"/>
      <c r="G104" s="184"/>
      <c r="H104" s="184"/>
      <c r="I104" s="184"/>
      <c r="J104" s="184"/>
      <c r="K104" s="184"/>
      <c r="L104" s="184"/>
      <c r="M104" s="184"/>
      <c r="N104" s="186"/>
      <c r="O104" s="251"/>
      <c r="P104" s="302"/>
      <c r="Q104" s="214"/>
      <c r="R104" s="187"/>
      <c r="S104" s="187"/>
      <c r="T104" s="187"/>
      <c r="U104" s="187"/>
      <c r="V104" s="187"/>
      <c r="W104" s="187"/>
      <c r="X104" s="187"/>
      <c r="Y104" s="187"/>
      <c r="Z104" s="187"/>
      <c r="AA104" s="187"/>
    </row>
    <row r="105" spans="1:27" ht="15.75" customHeight="1" thickBot="1" x14ac:dyDescent="0.45">
      <c r="A105" s="184"/>
      <c r="B105" s="205"/>
      <c r="C105" s="299"/>
      <c r="D105" s="3" t="s">
        <v>316</v>
      </c>
      <c r="E105" s="184"/>
      <c r="F105" s="184"/>
      <c r="G105" s="184"/>
      <c r="H105" s="184"/>
      <c r="I105" s="184"/>
      <c r="J105" s="184"/>
      <c r="K105" s="184"/>
      <c r="L105" s="184"/>
      <c r="M105" s="184"/>
      <c r="N105" s="186"/>
      <c r="O105" s="251"/>
      <c r="P105" s="300">
        <f>IF(C105="☑",100/2,IF(C105="☒", 0, 0))</f>
        <v>0</v>
      </c>
      <c r="Q105" s="214"/>
      <c r="R105" s="187"/>
      <c r="S105" s="187" t="s">
        <v>96</v>
      </c>
      <c r="T105" s="187" t="s">
        <v>83</v>
      </c>
      <c r="U105" s="187" t="s">
        <v>86</v>
      </c>
      <c r="V105" s="187"/>
      <c r="W105" s="187"/>
      <c r="X105" s="187"/>
      <c r="Y105" s="187"/>
      <c r="Z105" s="187"/>
      <c r="AA105" s="187"/>
    </row>
    <row r="106" spans="1:27" ht="15.75" customHeight="1" x14ac:dyDescent="0.4">
      <c r="A106" s="184"/>
      <c r="B106" s="3"/>
      <c r="C106" s="8"/>
      <c r="D106" s="3" t="s">
        <v>317</v>
      </c>
      <c r="E106" s="184"/>
      <c r="F106" s="184"/>
      <c r="G106" s="184"/>
      <c r="H106" s="184"/>
      <c r="I106" s="184"/>
      <c r="J106" s="184"/>
      <c r="K106" s="184"/>
      <c r="L106" s="184"/>
      <c r="M106" s="184"/>
      <c r="N106" s="186"/>
      <c r="O106" s="214"/>
      <c r="P106" s="300"/>
      <c r="Q106" s="214"/>
      <c r="R106" s="187"/>
      <c r="S106" s="187"/>
      <c r="T106" s="187"/>
      <c r="U106" s="187"/>
      <c r="V106" s="187"/>
      <c r="W106" s="187"/>
      <c r="X106" s="187"/>
      <c r="Y106" s="187"/>
      <c r="Z106" s="187"/>
      <c r="AA106" s="187"/>
    </row>
    <row r="107" spans="1:27" ht="8.1" customHeight="1" x14ac:dyDescent="0.4">
      <c r="A107" s="184"/>
      <c r="B107" s="184"/>
      <c r="C107" s="184"/>
      <c r="D107" s="3"/>
      <c r="E107" s="184"/>
      <c r="F107" s="184"/>
      <c r="G107" s="184"/>
      <c r="H107" s="184"/>
      <c r="I107" s="184"/>
      <c r="J107" s="184"/>
      <c r="K107" s="184"/>
      <c r="L107" s="184"/>
      <c r="M107" s="184"/>
      <c r="N107" s="186"/>
      <c r="O107" s="214"/>
      <c r="P107" s="302"/>
      <c r="Q107" s="214"/>
      <c r="R107" s="187"/>
      <c r="S107" s="187"/>
      <c r="T107" s="187"/>
      <c r="U107" s="187"/>
      <c r="V107" s="187"/>
      <c r="W107" s="187"/>
      <c r="X107" s="187"/>
      <c r="Y107" s="187"/>
      <c r="Z107" s="187"/>
      <c r="AA107" s="187"/>
    </row>
    <row r="108" spans="1:27" ht="15.75" customHeight="1" thickBot="1" x14ac:dyDescent="0.45">
      <c r="A108" s="184"/>
      <c r="B108" s="184"/>
      <c r="C108" s="4" t="s">
        <v>99</v>
      </c>
      <c r="D108" s="184"/>
      <c r="E108" s="184"/>
      <c r="F108" s="184"/>
      <c r="G108" s="184"/>
      <c r="H108" s="184"/>
      <c r="I108" s="184"/>
      <c r="J108" s="184"/>
      <c r="K108" s="184"/>
      <c r="L108" s="184"/>
      <c r="M108" s="184"/>
      <c r="N108" s="186"/>
      <c r="O108" s="248"/>
      <c r="P108" s="300"/>
      <c r="Q108" s="214"/>
      <c r="R108" s="187"/>
      <c r="S108" s="187"/>
      <c r="T108" s="187"/>
      <c r="U108" s="187" t="s">
        <v>85</v>
      </c>
      <c r="V108" s="187" t="s">
        <v>90</v>
      </c>
      <c r="W108" s="187" t="s">
        <v>96</v>
      </c>
      <c r="X108" s="187"/>
      <c r="Y108" s="187"/>
      <c r="Z108" s="187"/>
      <c r="AA108" s="187"/>
    </row>
    <row r="109" spans="1:27" ht="15.75" customHeight="1" x14ac:dyDescent="0.4">
      <c r="A109" s="184"/>
      <c r="B109" s="184"/>
      <c r="C109" s="370"/>
      <c r="D109" s="371"/>
      <c r="E109" s="371"/>
      <c r="F109" s="371"/>
      <c r="G109" s="371"/>
      <c r="H109" s="371"/>
      <c r="I109" s="371"/>
      <c r="J109" s="371"/>
      <c r="K109" s="371"/>
      <c r="L109" s="371"/>
      <c r="M109" s="372"/>
      <c r="N109" s="186"/>
      <c r="O109" s="264"/>
      <c r="P109" s="302"/>
      <c r="Q109" s="214"/>
      <c r="R109" s="187"/>
      <c r="S109" s="187"/>
      <c r="T109" s="187"/>
      <c r="U109" s="211">
        <f>SUM(P69,P71,P74)</f>
        <v>0</v>
      </c>
      <c r="V109" s="211">
        <f>SUM(P97,P99)</f>
        <v>0</v>
      </c>
      <c r="W109" s="211">
        <f>SUM(P102,P105)</f>
        <v>0</v>
      </c>
      <c r="X109" s="187"/>
      <c r="Y109" s="187"/>
      <c r="Z109" s="187"/>
      <c r="AA109" s="187"/>
    </row>
    <row r="110" spans="1:27" ht="15.75" customHeight="1" x14ac:dyDescent="0.4">
      <c r="A110" s="184"/>
      <c r="B110" s="184"/>
      <c r="C110" s="373"/>
      <c r="D110" s="374"/>
      <c r="E110" s="374"/>
      <c r="F110" s="374"/>
      <c r="G110" s="374"/>
      <c r="H110" s="374"/>
      <c r="I110" s="374"/>
      <c r="J110" s="374"/>
      <c r="K110" s="374"/>
      <c r="L110" s="374"/>
      <c r="M110" s="375"/>
      <c r="N110" s="186"/>
      <c r="O110" s="264"/>
      <c r="P110" s="239"/>
      <c r="Q110" s="201"/>
      <c r="R110" s="187"/>
      <c r="S110" s="187"/>
      <c r="T110" s="187"/>
      <c r="U110" s="187" t="str">
        <f>IF(U109&lt;300, "พัฒนากระบวนการที่มีความเป็นระบบ", "")</f>
        <v>พัฒนากระบวนการที่มีความเป็นระบบ</v>
      </c>
      <c r="V110" s="187" t="str">
        <f>IF(V109&lt;100, "พัฒนาในเชิงรุกและยืดหยุ่น ยกระดับการพัฒนาด้วยเทคโนโลยี นวัตกรรม และความร่วมมือทุกภาคส่วน", "")</f>
        <v>พัฒนาในเชิงรุกและยืดหยุ่น ยกระดับการพัฒนาด้วยเทคโนโลยี นวัตกรรม และความร่วมมือทุกภาคส่วน</v>
      </c>
      <c r="W110" s="187" t="str">
        <f>IF(W109&lt;100, "พัฒนาในแนวทางต้นน้ำจรดปลายน้ำเพื่อสร้างผลกระทบสูง", "")</f>
        <v>พัฒนาในแนวทางต้นน้ำจรดปลายน้ำเพื่อสร้างผลกระทบสูง</v>
      </c>
      <c r="X110" s="187"/>
      <c r="Y110" s="187"/>
      <c r="Z110" s="187"/>
      <c r="AA110" s="187"/>
    </row>
    <row r="111" spans="1:27" ht="15.75" customHeight="1" x14ac:dyDescent="0.4">
      <c r="A111" s="184"/>
      <c r="B111" s="184"/>
      <c r="C111" s="373"/>
      <c r="D111" s="374"/>
      <c r="E111" s="374"/>
      <c r="F111" s="374"/>
      <c r="G111" s="374"/>
      <c r="H111" s="374"/>
      <c r="I111" s="374"/>
      <c r="J111" s="374"/>
      <c r="K111" s="374"/>
      <c r="L111" s="374"/>
      <c r="M111" s="375"/>
      <c r="N111" s="186"/>
      <c r="O111" s="264"/>
      <c r="P111" s="238"/>
      <c r="Q111" s="201"/>
      <c r="R111" s="187"/>
      <c r="S111" s="187"/>
      <c r="T111" s="187"/>
      <c r="U111" s="187"/>
      <c r="V111" s="187"/>
      <c r="W111" s="187"/>
      <c r="X111" s="187"/>
      <c r="Y111" s="187"/>
      <c r="Z111" s="187"/>
      <c r="AA111" s="187"/>
    </row>
    <row r="112" spans="1:27" ht="15.75" customHeight="1" x14ac:dyDescent="0.4">
      <c r="A112" s="184"/>
      <c r="B112" s="184"/>
      <c r="C112" s="373"/>
      <c r="D112" s="374"/>
      <c r="E112" s="374"/>
      <c r="F112" s="374"/>
      <c r="G112" s="374"/>
      <c r="H112" s="374"/>
      <c r="I112" s="374"/>
      <c r="J112" s="374"/>
      <c r="K112" s="374"/>
      <c r="L112" s="374"/>
      <c r="M112" s="375"/>
      <c r="N112" s="186"/>
      <c r="O112" s="264"/>
      <c r="P112" s="201"/>
      <c r="Q112" s="201"/>
      <c r="R112" s="187"/>
      <c r="S112" s="187"/>
      <c r="T112" s="187"/>
      <c r="U112" s="187"/>
      <c r="V112" s="187"/>
      <c r="W112" s="187"/>
      <c r="X112" s="187"/>
      <c r="Y112" s="187"/>
      <c r="Z112" s="187"/>
      <c r="AA112" s="187"/>
    </row>
    <row r="113" spans="1:41" ht="15.75" customHeight="1" x14ac:dyDescent="0.4">
      <c r="A113" s="184"/>
      <c r="B113" s="184"/>
      <c r="C113" s="373"/>
      <c r="D113" s="374"/>
      <c r="E113" s="374"/>
      <c r="F113" s="374"/>
      <c r="G113" s="374"/>
      <c r="H113" s="374"/>
      <c r="I113" s="374"/>
      <c r="J113" s="374"/>
      <c r="K113" s="374"/>
      <c r="L113" s="374"/>
      <c r="M113" s="375"/>
      <c r="N113" s="186"/>
      <c r="O113" s="264"/>
      <c r="P113" s="201"/>
      <c r="Q113" s="201"/>
      <c r="R113" s="187"/>
      <c r="S113" s="187"/>
      <c r="T113" s="187"/>
      <c r="U113" s="187"/>
      <c r="V113" s="187"/>
      <c r="W113" s="187"/>
      <c r="X113" s="187"/>
      <c r="Y113" s="187"/>
      <c r="Z113" s="187"/>
      <c r="AA113" s="187"/>
    </row>
    <row r="114" spans="1:41" ht="15.75" customHeight="1" x14ac:dyDescent="0.4">
      <c r="A114" s="184"/>
      <c r="B114" s="184"/>
      <c r="C114" s="373"/>
      <c r="D114" s="374"/>
      <c r="E114" s="374"/>
      <c r="F114" s="374"/>
      <c r="G114" s="374"/>
      <c r="H114" s="374"/>
      <c r="I114" s="374"/>
      <c r="J114" s="374"/>
      <c r="K114" s="374"/>
      <c r="L114" s="374"/>
      <c r="M114" s="375"/>
      <c r="N114" s="186"/>
      <c r="O114" s="264"/>
      <c r="P114" s="201"/>
      <c r="Q114" s="201"/>
      <c r="R114" s="187"/>
      <c r="S114" s="187"/>
      <c r="T114" s="187"/>
      <c r="U114" s="187"/>
      <c r="V114" s="187"/>
      <c r="W114" s="187"/>
      <c r="X114" s="187"/>
      <c r="Y114" s="187"/>
      <c r="Z114" s="187"/>
      <c r="AA114" s="187"/>
    </row>
    <row r="115" spans="1:41" ht="15.75" customHeight="1" x14ac:dyDescent="0.4">
      <c r="A115" s="184"/>
      <c r="B115" s="184"/>
      <c r="C115" s="373"/>
      <c r="D115" s="374"/>
      <c r="E115" s="374"/>
      <c r="F115" s="374"/>
      <c r="G115" s="374"/>
      <c r="H115" s="374"/>
      <c r="I115" s="374"/>
      <c r="J115" s="374"/>
      <c r="K115" s="374"/>
      <c r="L115" s="374"/>
      <c r="M115" s="375"/>
      <c r="N115" s="186"/>
      <c r="O115" s="306"/>
      <c r="P115" s="201"/>
      <c r="Q115" s="201"/>
      <c r="R115" s="187"/>
      <c r="S115" s="187"/>
      <c r="T115" s="187"/>
      <c r="U115" s="187"/>
      <c r="V115" s="187"/>
      <c r="W115" s="187"/>
      <c r="X115" s="187"/>
      <c r="Y115" s="187"/>
      <c r="Z115" s="187"/>
      <c r="AA115" s="187"/>
    </row>
    <row r="116" spans="1:41" ht="15.75" customHeight="1" x14ac:dyDescent="0.4">
      <c r="A116" s="184"/>
      <c r="B116" s="184"/>
      <c r="C116" s="373"/>
      <c r="D116" s="374"/>
      <c r="E116" s="374"/>
      <c r="F116" s="374"/>
      <c r="G116" s="374"/>
      <c r="H116" s="374"/>
      <c r="I116" s="374"/>
      <c r="J116" s="374"/>
      <c r="K116" s="374"/>
      <c r="L116" s="374"/>
      <c r="M116" s="375"/>
      <c r="N116" s="186"/>
      <c r="O116" s="306"/>
      <c r="P116" s="201"/>
      <c r="Q116" s="201"/>
      <c r="R116" s="187"/>
      <c r="S116" s="187"/>
      <c r="T116" s="187"/>
      <c r="U116" s="187"/>
      <c r="V116" s="187"/>
      <c r="W116" s="187"/>
      <c r="X116" s="187"/>
      <c r="Y116" s="187"/>
      <c r="Z116" s="187"/>
      <c r="AA116" s="187"/>
    </row>
    <row r="117" spans="1:41" ht="15.75" customHeight="1" x14ac:dyDescent="0.4">
      <c r="A117" s="184"/>
      <c r="B117" s="184"/>
      <c r="C117" s="373"/>
      <c r="D117" s="374"/>
      <c r="E117" s="374"/>
      <c r="F117" s="374"/>
      <c r="G117" s="374"/>
      <c r="H117" s="374"/>
      <c r="I117" s="374"/>
      <c r="J117" s="374"/>
      <c r="K117" s="374"/>
      <c r="L117" s="374"/>
      <c r="M117" s="375"/>
      <c r="N117" s="186"/>
      <c r="O117" s="306"/>
      <c r="P117" s="201"/>
      <c r="Q117" s="201"/>
      <c r="R117" s="187"/>
      <c r="S117" s="187"/>
      <c r="T117" s="187"/>
      <c r="U117" s="187"/>
      <c r="V117" s="187"/>
      <c r="W117" s="187"/>
      <c r="X117" s="187"/>
      <c r="Y117" s="187"/>
      <c r="Z117" s="187"/>
      <c r="AA117" s="187"/>
    </row>
    <row r="118" spans="1:41" ht="15.75" customHeight="1" x14ac:dyDescent="0.4">
      <c r="A118" s="184"/>
      <c r="B118" s="184"/>
      <c r="C118" s="373"/>
      <c r="D118" s="374"/>
      <c r="E118" s="374"/>
      <c r="F118" s="374"/>
      <c r="G118" s="374"/>
      <c r="H118" s="374"/>
      <c r="I118" s="374"/>
      <c r="J118" s="374"/>
      <c r="K118" s="374"/>
      <c r="L118" s="374"/>
      <c r="M118" s="375"/>
      <c r="N118" s="186"/>
      <c r="O118" s="186"/>
      <c r="P118" s="201"/>
      <c r="Q118" s="201"/>
      <c r="R118" s="187"/>
      <c r="S118" s="187"/>
      <c r="T118" s="187"/>
      <c r="U118" s="187"/>
      <c r="V118" s="187"/>
      <c r="W118" s="187"/>
      <c r="X118" s="187"/>
      <c r="Y118" s="187"/>
      <c r="Z118" s="187"/>
      <c r="AA118" s="187"/>
    </row>
    <row r="119" spans="1:41" ht="15.75" customHeight="1" x14ac:dyDescent="0.4">
      <c r="A119" s="184"/>
      <c r="B119" s="184"/>
      <c r="C119" s="373"/>
      <c r="D119" s="374"/>
      <c r="E119" s="374"/>
      <c r="F119" s="374"/>
      <c r="G119" s="374"/>
      <c r="H119" s="374"/>
      <c r="I119" s="374"/>
      <c r="J119" s="374"/>
      <c r="K119" s="374"/>
      <c r="L119" s="374"/>
      <c r="M119" s="375"/>
      <c r="N119" s="186"/>
      <c r="O119" s="186"/>
      <c r="P119" s="201"/>
      <c r="Q119" s="201"/>
      <c r="R119" s="187"/>
      <c r="S119" s="187"/>
      <c r="T119" s="187"/>
      <c r="U119" s="187"/>
      <c r="V119" s="187"/>
      <c r="W119" s="187"/>
      <c r="X119" s="187"/>
      <c r="Y119" s="187"/>
      <c r="Z119" s="187"/>
      <c r="AA119" s="187"/>
    </row>
    <row r="120" spans="1:41" ht="15.75" customHeight="1" x14ac:dyDescent="0.4">
      <c r="A120" s="184"/>
      <c r="B120" s="184"/>
      <c r="C120" s="373"/>
      <c r="D120" s="374"/>
      <c r="E120" s="374"/>
      <c r="F120" s="374"/>
      <c r="G120" s="374"/>
      <c r="H120" s="374"/>
      <c r="I120" s="374"/>
      <c r="J120" s="374"/>
      <c r="K120" s="374"/>
      <c r="L120" s="374"/>
      <c r="M120" s="375"/>
      <c r="N120" s="186"/>
      <c r="O120" s="186"/>
      <c r="P120" s="201"/>
      <c r="Q120" s="201"/>
      <c r="R120" s="187"/>
      <c r="S120" s="187"/>
      <c r="T120" s="187"/>
      <c r="U120" s="187"/>
      <c r="V120" s="187"/>
      <c r="W120" s="187"/>
      <c r="X120" s="187"/>
      <c r="Y120" s="187"/>
      <c r="Z120" s="187"/>
      <c r="AA120" s="187"/>
    </row>
    <row r="121" spans="1:41" ht="15.75" customHeight="1" x14ac:dyDescent="0.4">
      <c r="A121" s="184"/>
      <c r="B121" s="184"/>
      <c r="C121" s="373"/>
      <c r="D121" s="374"/>
      <c r="E121" s="374"/>
      <c r="F121" s="374"/>
      <c r="G121" s="374"/>
      <c r="H121" s="374"/>
      <c r="I121" s="374"/>
      <c r="J121" s="374"/>
      <c r="K121" s="374"/>
      <c r="L121" s="374"/>
      <c r="M121" s="375"/>
      <c r="N121" s="186"/>
      <c r="O121" s="186"/>
      <c r="P121" s="201"/>
      <c r="Q121" s="201"/>
      <c r="R121" s="187"/>
      <c r="S121" s="187"/>
      <c r="T121" s="187"/>
      <c r="U121" s="187"/>
      <c r="V121" s="187"/>
      <c r="W121" s="187"/>
      <c r="X121" s="187"/>
      <c r="Y121" s="187"/>
      <c r="Z121" s="187"/>
      <c r="AA121" s="187"/>
    </row>
    <row r="122" spans="1:41" ht="15.75" customHeight="1" x14ac:dyDescent="0.4">
      <c r="A122" s="184"/>
      <c r="B122" s="184"/>
      <c r="C122" s="373"/>
      <c r="D122" s="374"/>
      <c r="E122" s="374"/>
      <c r="F122" s="374"/>
      <c r="G122" s="374"/>
      <c r="H122" s="374"/>
      <c r="I122" s="374"/>
      <c r="J122" s="374"/>
      <c r="K122" s="374"/>
      <c r="L122" s="374"/>
      <c r="M122" s="375"/>
      <c r="N122" s="186"/>
      <c r="O122" s="186"/>
      <c r="P122" s="201"/>
      <c r="Q122" s="201"/>
      <c r="R122" s="187"/>
      <c r="S122" s="187"/>
      <c r="T122" s="187"/>
      <c r="U122" s="187"/>
      <c r="V122" s="187"/>
      <c r="W122" s="187"/>
      <c r="X122" s="187"/>
      <c r="Y122" s="187"/>
      <c r="Z122" s="187"/>
      <c r="AA122" s="187"/>
    </row>
    <row r="123" spans="1:41" ht="15.75" customHeight="1" x14ac:dyDescent="0.4">
      <c r="A123" s="184"/>
      <c r="B123" s="184"/>
      <c r="C123" s="373"/>
      <c r="D123" s="374"/>
      <c r="E123" s="374"/>
      <c r="F123" s="374"/>
      <c r="G123" s="374"/>
      <c r="H123" s="374"/>
      <c r="I123" s="374"/>
      <c r="J123" s="374"/>
      <c r="K123" s="374"/>
      <c r="L123" s="374"/>
      <c r="M123" s="375"/>
      <c r="N123" s="186"/>
      <c r="O123" s="186"/>
      <c r="P123" s="201"/>
      <c r="Q123" s="201"/>
      <c r="R123" s="187"/>
      <c r="S123" s="187"/>
      <c r="T123" s="187"/>
      <c r="U123" s="187"/>
      <c r="V123" s="187"/>
      <c r="W123" s="187"/>
      <c r="X123" s="187"/>
      <c r="Y123" s="187"/>
      <c r="Z123" s="187"/>
      <c r="AA123" s="187"/>
    </row>
    <row r="124" spans="1:41" ht="15.75" customHeight="1" thickBot="1" x14ac:dyDescent="0.45">
      <c r="A124" s="184"/>
      <c r="B124" s="184"/>
      <c r="C124" s="376"/>
      <c r="D124" s="377"/>
      <c r="E124" s="377"/>
      <c r="F124" s="377"/>
      <c r="G124" s="377"/>
      <c r="H124" s="377"/>
      <c r="I124" s="377"/>
      <c r="J124" s="377"/>
      <c r="K124" s="377"/>
      <c r="L124" s="377"/>
      <c r="M124" s="378"/>
      <c r="N124" s="186"/>
      <c r="O124" s="186"/>
      <c r="P124" s="201"/>
      <c r="Q124" s="201"/>
      <c r="R124" s="187"/>
      <c r="S124" s="187"/>
      <c r="T124" s="187"/>
      <c r="U124" s="187"/>
      <c r="V124" s="187"/>
      <c r="W124" s="187"/>
      <c r="X124" s="187"/>
      <c r="Y124" s="187"/>
      <c r="Z124" s="187"/>
      <c r="AA124" s="187"/>
    </row>
    <row r="125" spans="1:41" ht="15.75" customHeight="1" thickBot="1" x14ac:dyDescent="0.45">
      <c r="A125" s="184"/>
      <c r="B125" s="184"/>
      <c r="C125" s="184"/>
      <c r="D125" s="184"/>
      <c r="E125" s="184"/>
      <c r="F125" s="184"/>
      <c r="G125" s="184"/>
      <c r="H125" s="184"/>
      <c r="I125" s="184"/>
      <c r="J125" s="184"/>
      <c r="K125" s="184"/>
      <c r="L125" s="184"/>
      <c r="M125" s="184"/>
      <c r="N125" s="186"/>
      <c r="O125" s="186"/>
      <c r="P125" s="186"/>
      <c r="Q125" s="186"/>
    </row>
    <row r="126" spans="1:41" s="199" customFormat="1" ht="32.25" customHeight="1" thickBot="1" x14ac:dyDescent="0.25">
      <c r="A126" s="158" t="s">
        <v>318</v>
      </c>
      <c r="B126" s="158"/>
      <c r="C126" s="158"/>
      <c r="D126" s="158"/>
      <c r="E126" s="158"/>
      <c r="F126" s="158"/>
      <c r="G126" s="158"/>
      <c r="H126" s="158"/>
      <c r="I126" s="158"/>
      <c r="J126" s="158"/>
      <c r="K126" s="158"/>
      <c r="L126" s="158"/>
      <c r="M126" s="158"/>
      <c r="N126" s="196"/>
      <c r="O126" s="160" t="str">
        <f>A126</f>
        <v xml:space="preserve">4.3 การใช้องค์ความรู้ของส่วนราชการในการแก้ปัญหา เรียนรู้ และเพื่อพัฒนาส่วนราชการ </v>
      </c>
      <c r="P126" s="260" t="str">
        <f>IF(SUM(P127:P143)=0,"",SUM(P127:P143))</f>
        <v/>
      </c>
      <c r="Q126" s="262"/>
      <c r="R126" s="297"/>
      <c r="S126" s="297"/>
      <c r="T126" s="207"/>
      <c r="U126" s="207"/>
      <c r="V126" s="207"/>
      <c r="W126" s="207"/>
      <c r="X126" s="207"/>
      <c r="Y126" s="207"/>
      <c r="Z126" s="297"/>
      <c r="AA126" s="297"/>
      <c r="AB126" s="297"/>
      <c r="AC126" s="297"/>
      <c r="AD126" s="297"/>
      <c r="AE126" s="297"/>
      <c r="AF126" s="297"/>
      <c r="AG126" s="297"/>
      <c r="AH126" s="297"/>
      <c r="AI126" s="297"/>
      <c r="AJ126" s="297"/>
      <c r="AK126" s="297"/>
      <c r="AL126" s="298"/>
      <c r="AM126" s="298"/>
      <c r="AN126" s="298"/>
      <c r="AO126" s="298"/>
    </row>
    <row r="127" spans="1:41" ht="15.75" customHeight="1" x14ac:dyDescent="0.4">
      <c r="A127" s="184"/>
      <c r="B127" s="283" t="s">
        <v>319</v>
      </c>
      <c r="C127" s="184"/>
      <c r="D127" s="3"/>
      <c r="E127" s="184"/>
      <c r="F127" s="184"/>
      <c r="G127" s="184"/>
      <c r="H127" s="184"/>
      <c r="I127" s="184"/>
      <c r="J127" s="184"/>
      <c r="K127" s="184"/>
      <c r="L127" s="184"/>
      <c r="M127" s="184"/>
      <c r="N127" s="186"/>
      <c r="O127" s="186"/>
      <c r="P127" s="186"/>
      <c r="Q127" s="186"/>
    </row>
    <row r="128" spans="1:41" ht="15.75" customHeight="1" x14ac:dyDescent="0.4">
      <c r="A128" s="184"/>
      <c r="B128" s="351" t="s">
        <v>320</v>
      </c>
      <c r="C128" s="184"/>
      <c r="D128" s="3"/>
      <c r="E128" s="184"/>
      <c r="F128" s="184"/>
      <c r="G128" s="184"/>
      <c r="H128" s="184"/>
      <c r="I128" s="184"/>
      <c r="J128" s="184"/>
      <c r="K128" s="184"/>
      <c r="L128" s="184"/>
      <c r="M128" s="184"/>
      <c r="N128" s="186"/>
      <c r="O128" s="186"/>
      <c r="P128" s="201"/>
      <c r="Q128" s="201"/>
      <c r="R128" s="187"/>
      <c r="S128" s="187"/>
      <c r="T128" s="187"/>
      <c r="U128" s="187"/>
      <c r="V128" s="187"/>
      <c r="W128" s="187"/>
      <c r="X128" s="187"/>
      <c r="Y128" s="187"/>
      <c r="Z128" s="187"/>
      <c r="AA128" s="187"/>
    </row>
    <row r="129" spans="1:27" ht="15.75" customHeight="1" x14ac:dyDescent="0.4">
      <c r="A129" s="184"/>
      <c r="B129" s="188" t="s">
        <v>321</v>
      </c>
      <c r="C129" s="184"/>
      <c r="D129" s="3"/>
      <c r="E129" s="184"/>
      <c r="F129" s="184"/>
      <c r="G129" s="184"/>
      <c r="H129" s="184"/>
      <c r="I129" s="184"/>
      <c r="J129" s="184"/>
      <c r="K129" s="184"/>
      <c r="L129" s="184"/>
      <c r="M129" s="184"/>
      <c r="N129" s="186"/>
      <c r="O129" s="186"/>
      <c r="P129" s="214"/>
      <c r="Q129" s="214"/>
      <c r="R129" s="187"/>
      <c r="S129" s="187"/>
      <c r="T129" s="187"/>
      <c r="U129" s="187"/>
      <c r="V129" s="187"/>
      <c r="W129" s="187"/>
      <c r="X129" s="187"/>
      <c r="Y129" s="187"/>
      <c r="Z129" s="187"/>
      <c r="AA129" s="187"/>
    </row>
    <row r="130" spans="1:27" ht="15.75" customHeight="1" x14ac:dyDescent="0.4">
      <c r="A130" s="184"/>
      <c r="B130" s="3"/>
      <c r="C130" s="8" t="s">
        <v>322</v>
      </c>
      <c r="D130" s="3"/>
      <c r="E130" s="184"/>
      <c r="F130" s="184"/>
      <c r="G130" s="184"/>
      <c r="H130" s="184"/>
      <c r="I130" s="184"/>
      <c r="J130" s="184"/>
      <c r="K130" s="184"/>
      <c r="L130" s="184"/>
      <c r="M130" s="184"/>
      <c r="N130" s="186"/>
      <c r="O130" s="186"/>
      <c r="P130" s="214"/>
      <c r="Q130" s="214"/>
      <c r="R130" s="187"/>
      <c r="S130" s="187"/>
      <c r="T130" s="187"/>
      <c r="U130" s="187"/>
      <c r="V130" s="187"/>
      <c r="W130" s="187"/>
      <c r="X130" s="187"/>
      <c r="Y130" s="187"/>
      <c r="Z130" s="187"/>
      <c r="AA130" s="187"/>
    </row>
    <row r="131" spans="1:27" ht="8.1" customHeight="1" thickBot="1" x14ac:dyDescent="0.45">
      <c r="A131" s="184"/>
      <c r="B131" s="184"/>
      <c r="C131" s="184"/>
      <c r="D131" s="184"/>
      <c r="E131" s="184"/>
      <c r="F131" s="184"/>
      <c r="G131" s="184"/>
      <c r="H131" s="184"/>
      <c r="I131" s="184"/>
      <c r="J131" s="184"/>
      <c r="K131" s="184"/>
      <c r="L131" s="184"/>
      <c r="M131" s="184"/>
      <c r="N131" s="186"/>
      <c r="O131" s="186"/>
      <c r="P131" s="302"/>
      <c r="Q131" s="214"/>
      <c r="R131" s="187"/>
      <c r="S131" s="187"/>
      <c r="T131" s="187"/>
      <c r="U131" s="187"/>
      <c r="V131" s="187"/>
      <c r="W131" s="187"/>
      <c r="X131" s="187"/>
      <c r="Y131" s="187"/>
      <c r="Z131" s="187"/>
      <c r="AA131" s="187"/>
    </row>
    <row r="132" spans="1:27" ht="15.75" customHeight="1" thickBot="1" x14ac:dyDescent="0.45">
      <c r="A132" s="184"/>
      <c r="B132" s="205"/>
      <c r="C132" s="299"/>
      <c r="D132" s="3" t="s">
        <v>323</v>
      </c>
      <c r="E132" s="184"/>
      <c r="F132" s="184"/>
      <c r="G132" s="184"/>
      <c r="H132" s="184"/>
      <c r="I132" s="184"/>
      <c r="J132" s="184"/>
      <c r="K132" s="184"/>
      <c r="L132" s="184"/>
      <c r="M132" s="184"/>
      <c r="N132" s="186"/>
      <c r="O132" s="186"/>
      <c r="P132" s="300">
        <f>IF(C132="☑",300/2,IF(C132="☒", 0, 0))</f>
        <v>0</v>
      </c>
      <c r="Q132" s="214"/>
      <c r="R132" s="187"/>
      <c r="S132" s="187" t="s">
        <v>85</v>
      </c>
      <c r="T132" s="187" t="s">
        <v>83</v>
      </c>
      <c r="U132" s="187" t="s">
        <v>86</v>
      </c>
      <c r="V132" s="187"/>
      <c r="W132" s="187" t="str">
        <f>IF(OR((C132="☒"),(C135="☒"),(C137="☒")),"พัฒนากระบวนการวิเคราะห์และจัดการองค์ความรู้ที่สำคัญขององค์การ","")</f>
        <v/>
      </c>
      <c r="X132" s="187"/>
      <c r="Y132" s="187"/>
      <c r="Z132" s="187"/>
      <c r="AA132" s="187"/>
    </row>
    <row r="133" spans="1:27" ht="15.75" customHeight="1" x14ac:dyDescent="0.4">
      <c r="A133" s="184"/>
      <c r="B133" s="184"/>
      <c r="C133" s="184"/>
      <c r="D133" s="3" t="s">
        <v>324</v>
      </c>
      <c r="E133" s="184"/>
      <c r="F133" s="184"/>
      <c r="G133" s="184"/>
      <c r="H133" s="184"/>
      <c r="I133" s="184"/>
      <c r="J133" s="184"/>
      <c r="K133" s="184"/>
      <c r="L133" s="184"/>
      <c r="M133" s="184"/>
      <c r="N133" s="186"/>
      <c r="O133" s="186"/>
      <c r="P133" s="300"/>
      <c r="Q133" s="214"/>
      <c r="R133" s="187"/>
      <c r="S133" s="187"/>
      <c r="T133" s="187"/>
      <c r="U133" s="187"/>
      <c r="V133" s="187"/>
      <c r="W133" s="187"/>
      <c r="X133" s="187"/>
      <c r="Y133" s="187"/>
      <c r="Z133" s="187"/>
      <c r="AA133" s="187"/>
    </row>
    <row r="134" spans="1:27" ht="8.1" customHeight="1" thickBot="1" x14ac:dyDescent="0.45">
      <c r="A134" s="184"/>
      <c r="B134" s="205"/>
      <c r="C134" s="184"/>
      <c r="D134" s="184"/>
      <c r="E134" s="184"/>
      <c r="F134" s="184"/>
      <c r="G134" s="184"/>
      <c r="H134" s="184"/>
      <c r="I134" s="184"/>
      <c r="J134" s="184"/>
      <c r="K134" s="184"/>
      <c r="L134" s="184"/>
      <c r="M134" s="184"/>
      <c r="N134" s="186"/>
      <c r="O134" s="186"/>
      <c r="P134" s="300"/>
      <c r="Q134" s="214"/>
      <c r="R134" s="187"/>
      <c r="S134" s="187"/>
      <c r="T134" s="187"/>
      <c r="U134" s="187"/>
      <c r="V134" s="187"/>
      <c r="W134" s="187"/>
      <c r="X134" s="187"/>
      <c r="Y134" s="187"/>
      <c r="Z134" s="187"/>
      <c r="AA134" s="187"/>
    </row>
    <row r="135" spans="1:27" ht="15.75" customHeight="1" thickBot="1" x14ac:dyDescent="0.45">
      <c r="A135" s="184"/>
      <c r="C135" s="299"/>
      <c r="D135" s="3" t="s">
        <v>325</v>
      </c>
      <c r="E135" s="184"/>
      <c r="F135" s="184"/>
      <c r="G135" s="184"/>
      <c r="H135" s="184"/>
      <c r="I135" s="184"/>
      <c r="J135" s="184"/>
      <c r="K135" s="184"/>
      <c r="L135" s="184"/>
      <c r="M135" s="184"/>
      <c r="N135" s="186"/>
      <c r="O135" s="186"/>
      <c r="P135" s="300">
        <f>IF(C135="☑",300/2,IF(C135="☒", 0, 0))</f>
        <v>0</v>
      </c>
      <c r="Q135" s="214"/>
      <c r="R135" s="187"/>
      <c r="S135" s="187" t="s">
        <v>85</v>
      </c>
      <c r="T135" s="187" t="s">
        <v>83</v>
      </c>
      <c r="U135" s="187" t="s">
        <v>86</v>
      </c>
      <c r="V135" s="187"/>
      <c r="W135" s="187"/>
      <c r="X135" s="187"/>
      <c r="Y135" s="187"/>
      <c r="Z135" s="187"/>
      <c r="AA135" s="187"/>
    </row>
    <row r="136" spans="1:27" ht="8.1" customHeight="1" thickBot="1" x14ac:dyDescent="0.45">
      <c r="A136" s="184"/>
      <c r="B136" s="184"/>
      <c r="C136" s="184"/>
      <c r="D136" s="184"/>
      <c r="E136" s="184"/>
      <c r="F136" s="184"/>
      <c r="G136" s="184"/>
      <c r="H136" s="184"/>
      <c r="I136" s="184"/>
      <c r="J136" s="184"/>
      <c r="K136" s="184"/>
      <c r="L136" s="184"/>
      <c r="M136" s="184"/>
      <c r="N136" s="186"/>
      <c r="O136" s="186"/>
      <c r="P136" s="302"/>
      <c r="Q136" s="214"/>
      <c r="R136" s="187"/>
      <c r="S136" s="187"/>
      <c r="T136" s="187"/>
      <c r="U136" s="187"/>
      <c r="V136" s="187"/>
      <c r="W136" s="187"/>
      <c r="X136" s="187"/>
      <c r="Y136" s="187"/>
      <c r="Z136" s="187"/>
      <c r="AA136" s="187"/>
    </row>
    <row r="137" spans="1:27" ht="15.75" customHeight="1" thickBot="1" x14ac:dyDescent="0.45">
      <c r="A137" s="184"/>
      <c r="B137" s="205"/>
      <c r="C137" s="299"/>
      <c r="D137" s="220" t="s">
        <v>326</v>
      </c>
      <c r="E137" s="184"/>
      <c r="F137" s="184"/>
      <c r="G137" s="184"/>
      <c r="H137" s="184"/>
      <c r="I137" s="184"/>
      <c r="J137" s="184"/>
      <c r="K137" s="184"/>
      <c r="L137" s="184"/>
      <c r="M137" s="184"/>
      <c r="N137" s="186"/>
      <c r="O137" s="186"/>
      <c r="P137" s="300">
        <f>IF(C137="☑",100,IF(C137="☒", 0, 0))</f>
        <v>0</v>
      </c>
      <c r="Q137" s="214"/>
      <c r="R137" s="187"/>
      <c r="S137" s="187" t="s">
        <v>90</v>
      </c>
      <c r="T137" s="187" t="s">
        <v>83</v>
      </c>
      <c r="U137" s="187" t="s">
        <v>86</v>
      </c>
      <c r="V137" s="187"/>
      <c r="W137" s="187"/>
      <c r="X137" s="187"/>
      <c r="Y137" s="187"/>
      <c r="Z137" s="187"/>
      <c r="AA137" s="187"/>
    </row>
    <row r="138" spans="1:27" ht="15.75" customHeight="1" thickBot="1" x14ac:dyDescent="0.45">
      <c r="A138" s="184"/>
      <c r="B138" s="184"/>
      <c r="C138" s="184"/>
      <c r="D138" s="220" t="s">
        <v>327</v>
      </c>
      <c r="E138" s="184"/>
      <c r="F138" s="184"/>
      <c r="G138" s="184"/>
      <c r="H138" s="184"/>
      <c r="I138" s="184"/>
      <c r="J138" s="184"/>
      <c r="K138" s="184"/>
      <c r="L138" s="184"/>
      <c r="M138" s="184"/>
      <c r="N138" s="186"/>
      <c r="O138" s="135" t="s">
        <v>89</v>
      </c>
      <c r="P138" s="302"/>
      <c r="Q138" s="214"/>
      <c r="R138" s="187"/>
      <c r="S138" s="187"/>
      <c r="T138" s="187"/>
      <c r="U138" s="187"/>
      <c r="V138" s="187"/>
      <c r="W138" s="187"/>
      <c r="X138" s="187"/>
      <c r="Y138" s="187"/>
      <c r="Z138" s="187"/>
      <c r="AA138" s="187"/>
    </row>
    <row r="139" spans="1:27" ht="15.75" customHeight="1" x14ac:dyDescent="0.4">
      <c r="A139" s="184"/>
      <c r="B139" s="3"/>
      <c r="C139" s="8"/>
      <c r="D139" s="279" t="s">
        <v>639</v>
      </c>
      <c r="E139" s="184"/>
      <c r="F139" s="184"/>
      <c r="G139" s="184"/>
      <c r="H139" s="184"/>
      <c r="I139" s="184"/>
      <c r="J139" s="184"/>
      <c r="K139" s="184"/>
      <c r="L139" s="184"/>
      <c r="M139" s="184"/>
      <c r="N139" s="186"/>
      <c r="O139" s="455" t="str">
        <f>""&amp;U147&amp;""&amp;V147&amp;""&amp;W147&amp;""</f>
        <v>พัฒนากระบวนการที่มีความเป็นระบบพัฒนาในเชิงรุกและยืดหยุ่น ยกระดับการพัฒนาด้วยเทคโนโลยี นวัตกรรม และความร่วมมือทุกภาคส่วนพัฒนาในแนวทางต้นน้ำจรดปลายน้ำเพื่อสร้างผลกระทบสูง</v>
      </c>
      <c r="P139" s="302"/>
      <c r="Q139" s="214"/>
      <c r="R139" s="187"/>
      <c r="S139" s="187"/>
      <c r="T139" s="187"/>
      <c r="U139" s="187"/>
      <c r="V139" s="187"/>
      <c r="W139" s="187"/>
      <c r="X139" s="187"/>
      <c r="Y139" s="187"/>
      <c r="Z139" s="187"/>
      <c r="AA139" s="187"/>
    </row>
    <row r="140" spans="1:27" ht="8.1" customHeight="1" thickBot="1" x14ac:dyDescent="0.45">
      <c r="A140" s="184"/>
      <c r="B140" s="184"/>
      <c r="C140" s="184"/>
      <c r="D140" s="184"/>
      <c r="E140" s="184"/>
      <c r="F140" s="184"/>
      <c r="G140" s="184"/>
      <c r="H140" s="184"/>
      <c r="I140" s="184"/>
      <c r="J140" s="184"/>
      <c r="K140" s="184"/>
      <c r="L140" s="184"/>
      <c r="M140" s="184"/>
      <c r="N140" s="186"/>
      <c r="O140" s="456"/>
      <c r="P140" s="302"/>
      <c r="Q140" s="214"/>
      <c r="R140" s="187"/>
      <c r="S140" s="187"/>
      <c r="T140" s="187"/>
      <c r="U140" s="187"/>
      <c r="V140" s="187"/>
      <c r="W140" s="187"/>
      <c r="X140" s="187"/>
      <c r="Y140" s="187"/>
      <c r="Z140" s="187"/>
      <c r="AA140" s="187"/>
    </row>
    <row r="141" spans="1:27" ht="15.75" customHeight="1" thickBot="1" x14ac:dyDescent="0.45">
      <c r="A141" s="184"/>
      <c r="B141" s="205"/>
      <c r="C141" s="299"/>
      <c r="D141" s="220" t="s">
        <v>328</v>
      </c>
      <c r="E141" s="184"/>
      <c r="F141" s="184"/>
      <c r="G141" s="184"/>
      <c r="H141" s="184"/>
      <c r="I141" s="184"/>
      <c r="J141" s="184"/>
      <c r="K141" s="184"/>
      <c r="L141" s="184"/>
      <c r="M141" s="184"/>
      <c r="N141" s="186"/>
      <c r="O141" s="456"/>
      <c r="P141" s="300">
        <f>IF(C141="☑",100,IF(C141="☒", 0, 0))</f>
        <v>0</v>
      </c>
      <c r="Q141" s="214"/>
      <c r="R141" s="187"/>
      <c r="S141" s="187" t="s">
        <v>96</v>
      </c>
      <c r="T141" s="187" t="s">
        <v>83</v>
      </c>
      <c r="U141" s="187" t="s">
        <v>86</v>
      </c>
      <c r="V141" s="187"/>
      <c r="W141" s="187" t="str">
        <f>IF(C141="☒","พัฒนากระบวนการถ่ายทอด แลกเปลี่ยน และเชื่อมโยงองค์ความรู้สู่การสร้างนวัตกรรม","")</f>
        <v/>
      </c>
      <c r="X141" s="187"/>
      <c r="Y141" s="187"/>
      <c r="Z141" s="187"/>
      <c r="AA141" s="187"/>
    </row>
    <row r="142" spans="1:27" ht="15.75" customHeight="1" x14ac:dyDescent="0.4">
      <c r="A142" s="184"/>
      <c r="B142" s="205"/>
      <c r="C142" s="303"/>
      <c r="D142" s="220" t="s">
        <v>329</v>
      </c>
      <c r="E142" s="184"/>
      <c r="F142" s="184"/>
      <c r="G142" s="184"/>
      <c r="H142" s="184"/>
      <c r="I142" s="184"/>
      <c r="J142" s="184"/>
      <c r="K142" s="184"/>
      <c r="L142" s="184"/>
      <c r="M142" s="184"/>
      <c r="N142" s="186"/>
      <c r="O142" s="456"/>
      <c r="P142" s="300"/>
      <c r="Q142" s="214"/>
      <c r="R142" s="187"/>
      <c r="S142" s="187"/>
      <c r="T142" s="187"/>
      <c r="U142" s="187"/>
      <c r="V142" s="187"/>
      <c r="W142" s="187"/>
      <c r="X142" s="187"/>
      <c r="Y142" s="187"/>
      <c r="Z142" s="187"/>
      <c r="AA142" s="187"/>
    </row>
    <row r="143" spans="1:27" ht="15.75" customHeight="1" thickBot="1" x14ac:dyDescent="0.45">
      <c r="A143" s="184"/>
      <c r="B143" s="184"/>
      <c r="C143" s="184"/>
      <c r="D143" s="220" t="s">
        <v>330</v>
      </c>
      <c r="E143" s="184"/>
      <c r="F143" s="184"/>
      <c r="G143" s="184"/>
      <c r="H143" s="184"/>
      <c r="I143" s="184"/>
      <c r="J143" s="184"/>
      <c r="K143" s="184"/>
      <c r="L143" s="184"/>
      <c r="M143" s="184"/>
      <c r="N143" s="186"/>
      <c r="O143" s="457"/>
      <c r="P143" s="302"/>
      <c r="Q143" s="214"/>
      <c r="R143" s="187"/>
      <c r="S143" s="187"/>
      <c r="T143" s="187"/>
      <c r="U143" s="187"/>
      <c r="V143" s="187"/>
      <c r="W143" s="187"/>
      <c r="X143" s="187"/>
      <c r="Y143" s="187"/>
      <c r="Z143" s="187"/>
      <c r="AA143" s="187"/>
    </row>
    <row r="144" spans="1:27" ht="15.75" customHeight="1" x14ac:dyDescent="0.4">
      <c r="A144" s="307"/>
      <c r="B144" s="205"/>
      <c r="C144" s="303"/>
      <c r="D144" s="279"/>
      <c r="E144" s="184"/>
      <c r="F144" s="184"/>
      <c r="G144" s="184"/>
      <c r="H144" s="184"/>
      <c r="I144" s="184"/>
      <c r="J144" s="184"/>
      <c r="K144" s="184"/>
      <c r="L144" s="184"/>
      <c r="M144" s="184"/>
      <c r="N144" s="186"/>
      <c r="O144" s="308"/>
      <c r="P144" s="300"/>
      <c r="Q144" s="214"/>
      <c r="R144" s="187"/>
      <c r="S144" s="187"/>
      <c r="T144" s="187"/>
      <c r="U144" s="187"/>
      <c r="V144" s="187"/>
      <c r="W144" s="187"/>
      <c r="X144" s="187"/>
      <c r="Y144" s="187"/>
      <c r="Z144" s="187"/>
      <c r="AA144" s="187"/>
    </row>
    <row r="145" spans="1:27" ht="15.75" customHeight="1" thickBot="1" x14ac:dyDescent="0.45">
      <c r="A145" s="184"/>
      <c r="B145" s="184"/>
      <c r="C145" s="4" t="s">
        <v>99</v>
      </c>
      <c r="D145" s="184"/>
      <c r="E145" s="184"/>
      <c r="F145" s="184"/>
      <c r="G145" s="184"/>
      <c r="H145" s="184"/>
      <c r="I145" s="184"/>
      <c r="J145" s="184"/>
      <c r="K145" s="184"/>
      <c r="L145" s="184"/>
      <c r="M145" s="184"/>
      <c r="N145" s="186"/>
      <c r="O145" s="186"/>
      <c r="P145" s="302"/>
      <c r="Q145" s="214"/>
      <c r="R145" s="187"/>
      <c r="S145" s="187"/>
      <c r="T145" s="187"/>
      <c r="U145" s="187" t="s">
        <v>85</v>
      </c>
      <c r="V145" s="187" t="s">
        <v>90</v>
      </c>
      <c r="W145" s="187" t="s">
        <v>96</v>
      </c>
      <c r="X145" s="187"/>
      <c r="Y145" s="187"/>
      <c r="Z145" s="187"/>
      <c r="AA145" s="187"/>
    </row>
    <row r="146" spans="1:27" ht="15.75" customHeight="1" x14ac:dyDescent="0.4">
      <c r="A146" s="184"/>
      <c r="B146" s="184"/>
      <c r="C146" s="474"/>
      <c r="D146" s="475"/>
      <c r="E146" s="475"/>
      <c r="F146" s="475"/>
      <c r="G146" s="475"/>
      <c r="H146" s="475"/>
      <c r="I146" s="475"/>
      <c r="J146" s="475"/>
      <c r="K146" s="475"/>
      <c r="L146" s="475"/>
      <c r="M146" s="476"/>
      <c r="N146" s="186"/>
      <c r="O146" s="135" t="s">
        <v>98</v>
      </c>
      <c r="P146" s="302"/>
      <c r="Q146" s="214"/>
      <c r="R146" s="187"/>
      <c r="S146" s="187"/>
      <c r="T146" s="187"/>
      <c r="U146" s="211">
        <f>SUM(P132,P135)</f>
        <v>0</v>
      </c>
      <c r="V146" s="211">
        <f>P137</f>
        <v>0</v>
      </c>
      <c r="W146" s="211">
        <f>P141</f>
        <v>0</v>
      </c>
      <c r="X146" s="187"/>
      <c r="Y146" s="187"/>
      <c r="Z146" s="187"/>
      <c r="AA146" s="187"/>
    </row>
    <row r="147" spans="1:27" ht="15.75" customHeight="1" thickBot="1" x14ac:dyDescent="0.45">
      <c r="A147" s="184"/>
      <c r="B147" s="184"/>
      <c r="C147" s="477"/>
      <c r="D147" s="478"/>
      <c r="E147" s="478"/>
      <c r="F147" s="478"/>
      <c r="G147" s="478"/>
      <c r="H147" s="478"/>
      <c r="I147" s="478"/>
      <c r="J147" s="478"/>
      <c r="K147" s="478"/>
      <c r="L147" s="478"/>
      <c r="M147" s="479"/>
      <c r="N147" s="186"/>
      <c r="O147" s="186"/>
      <c r="P147" s="302"/>
      <c r="Q147" s="214"/>
      <c r="R147" s="187"/>
      <c r="S147" s="187"/>
      <c r="T147" s="187"/>
      <c r="U147" s="187" t="str">
        <f>IF(U146&lt;300, "พัฒนากระบวนการที่มีความเป็นระบบ", "")</f>
        <v>พัฒนากระบวนการที่มีความเป็นระบบ</v>
      </c>
      <c r="V147" s="187" t="str">
        <f>IF(V146&lt;100, "พัฒนาในเชิงรุกและยืดหยุ่น ยกระดับการพัฒนาด้วยเทคโนโลยี นวัตกรรม และความร่วมมือทุกภาคส่วน", "")</f>
        <v>พัฒนาในเชิงรุกและยืดหยุ่น ยกระดับการพัฒนาด้วยเทคโนโลยี นวัตกรรม และความร่วมมือทุกภาคส่วน</v>
      </c>
      <c r="W147" s="187" t="str">
        <f>IF(W146&lt;100, "พัฒนาในแนวทางต้นน้ำจรดปลายน้ำเพื่อสร้างผลกระทบสูง", "")</f>
        <v>พัฒนาในแนวทางต้นน้ำจรดปลายน้ำเพื่อสร้างผลกระทบสูง</v>
      </c>
      <c r="X147" s="187"/>
      <c r="Y147" s="187"/>
      <c r="Z147" s="187"/>
      <c r="AA147" s="187"/>
    </row>
    <row r="148" spans="1:27" ht="15.75" customHeight="1" x14ac:dyDescent="0.4">
      <c r="A148" s="184"/>
      <c r="B148" s="184"/>
      <c r="C148" s="477"/>
      <c r="D148" s="478"/>
      <c r="E148" s="478"/>
      <c r="F148" s="478"/>
      <c r="G148" s="478"/>
      <c r="H148" s="478"/>
      <c r="I148" s="478"/>
      <c r="J148" s="478"/>
      <c r="K148" s="478"/>
      <c r="L148" s="478"/>
      <c r="M148" s="479"/>
      <c r="N148" s="186"/>
      <c r="O148" s="385" t="str">
        <f>""&amp;W132&amp;""&amp;W141&amp;""</f>
        <v/>
      </c>
      <c r="P148" s="238"/>
      <c r="Q148" s="201"/>
      <c r="R148" s="187"/>
      <c r="S148" s="187"/>
      <c r="T148" s="187"/>
      <c r="U148" s="187"/>
      <c r="V148" s="187"/>
      <c r="W148" s="187"/>
      <c r="X148" s="187"/>
      <c r="Y148" s="187"/>
      <c r="Z148" s="187"/>
      <c r="AA148" s="187"/>
    </row>
    <row r="149" spans="1:27" ht="15.75" customHeight="1" x14ac:dyDescent="0.4">
      <c r="A149" s="184"/>
      <c r="B149" s="184"/>
      <c r="C149" s="477"/>
      <c r="D149" s="478"/>
      <c r="E149" s="478"/>
      <c r="F149" s="478"/>
      <c r="G149" s="478"/>
      <c r="H149" s="478"/>
      <c r="I149" s="478"/>
      <c r="J149" s="478"/>
      <c r="K149" s="478"/>
      <c r="L149" s="478"/>
      <c r="M149" s="479"/>
      <c r="N149" s="186"/>
      <c r="O149" s="386"/>
      <c r="P149" s="239"/>
      <c r="Q149" s="201"/>
      <c r="R149" s="187"/>
      <c r="S149" s="187"/>
      <c r="T149" s="187"/>
      <c r="U149" s="187"/>
      <c r="V149" s="187"/>
      <c r="W149" s="187"/>
      <c r="X149" s="187"/>
      <c r="Y149" s="187"/>
      <c r="Z149" s="187"/>
      <c r="AA149" s="187"/>
    </row>
    <row r="150" spans="1:27" ht="15.75" customHeight="1" x14ac:dyDescent="0.4">
      <c r="A150" s="184"/>
      <c r="B150" s="184"/>
      <c r="C150" s="477"/>
      <c r="D150" s="478"/>
      <c r="E150" s="478"/>
      <c r="F150" s="478"/>
      <c r="G150" s="478"/>
      <c r="H150" s="478"/>
      <c r="I150" s="478"/>
      <c r="J150" s="478"/>
      <c r="K150" s="478"/>
      <c r="L150" s="478"/>
      <c r="M150" s="479"/>
      <c r="N150" s="186"/>
      <c r="O150" s="386"/>
      <c r="P150" s="238"/>
      <c r="Q150" s="201"/>
      <c r="R150" s="187"/>
      <c r="S150" s="187"/>
      <c r="T150" s="187"/>
      <c r="U150" s="187"/>
      <c r="V150" s="187"/>
      <c r="W150" s="187"/>
      <c r="X150" s="187"/>
      <c r="Y150" s="187"/>
      <c r="Z150" s="187"/>
      <c r="AA150" s="187"/>
    </row>
    <row r="151" spans="1:27" ht="15.75" customHeight="1" x14ac:dyDescent="0.4">
      <c r="A151" s="184"/>
      <c r="B151" s="184"/>
      <c r="C151" s="477"/>
      <c r="D151" s="478"/>
      <c r="E151" s="478"/>
      <c r="F151" s="478"/>
      <c r="G151" s="478"/>
      <c r="H151" s="478"/>
      <c r="I151" s="478"/>
      <c r="J151" s="478"/>
      <c r="K151" s="478"/>
      <c r="L151" s="478"/>
      <c r="M151" s="479"/>
      <c r="N151" s="186"/>
      <c r="O151" s="386"/>
      <c r="P151" s="239"/>
      <c r="Q151" s="201"/>
      <c r="R151" s="187"/>
      <c r="S151" s="187"/>
      <c r="T151" s="187"/>
      <c r="U151" s="187"/>
      <c r="V151" s="187"/>
      <c r="W151" s="187"/>
      <c r="X151" s="187"/>
      <c r="Y151" s="187"/>
      <c r="Z151" s="187"/>
      <c r="AA151" s="187"/>
    </row>
    <row r="152" spans="1:27" ht="15.75" customHeight="1" x14ac:dyDescent="0.4">
      <c r="A152" s="184"/>
      <c r="B152" s="184"/>
      <c r="C152" s="477"/>
      <c r="D152" s="478"/>
      <c r="E152" s="478"/>
      <c r="F152" s="478"/>
      <c r="G152" s="478"/>
      <c r="H152" s="478"/>
      <c r="I152" s="478"/>
      <c r="J152" s="478"/>
      <c r="K152" s="478"/>
      <c r="L152" s="478"/>
      <c r="M152" s="479"/>
      <c r="N152" s="186"/>
      <c r="O152" s="386"/>
      <c r="P152" s="239"/>
      <c r="Q152" s="201"/>
      <c r="R152" s="187"/>
      <c r="S152" s="187"/>
      <c r="T152" s="187"/>
      <c r="U152" s="187"/>
      <c r="V152" s="187"/>
      <c r="W152" s="187"/>
      <c r="X152" s="187"/>
      <c r="Y152" s="187"/>
      <c r="Z152" s="187"/>
      <c r="AA152" s="187"/>
    </row>
    <row r="153" spans="1:27" ht="15.75" customHeight="1" thickBot="1" x14ac:dyDescent="0.45">
      <c r="A153" s="184"/>
      <c r="B153" s="184"/>
      <c r="C153" s="477"/>
      <c r="D153" s="478"/>
      <c r="E153" s="478"/>
      <c r="F153" s="478"/>
      <c r="G153" s="478"/>
      <c r="H153" s="478"/>
      <c r="I153" s="478"/>
      <c r="J153" s="478"/>
      <c r="K153" s="478"/>
      <c r="L153" s="478"/>
      <c r="M153" s="479"/>
      <c r="N153" s="186"/>
      <c r="O153" s="387"/>
      <c r="P153" s="238"/>
      <c r="Q153" s="201"/>
      <c r="R153" s="187"/>
      <c r="S153" s="187"/>
      <c r="T153" s="187"/>
      <c r="U153" s="187"/>
      <c r="V153" s="187"/>
      <c r="W153" s="187"/>
      <c r="X153" s="187"/>
      <c r="Y153" s="187"/>
      <c r="Z153" s="187"/>
      <c r="AA153" s="187"/>
    </row>
    <row r="154" spans="1:27" ht="15.75" customHeight="1" x14ac:dyDescent="0.4">
      <c r="A154" s="184"/>
      <c r="B154" s="184"/>
      <c r="C154" s="477"/>
      <c r="D154" s="478"/>
      <c r="E154" s="478"/>
      <c r="F154" s="478"/>
      <c r="G154" s="478"/>
      <c r="H154" s="478"/>
      <c r="I154" s="478"/>
      <c r="J154" s="478"/>
      <c r="K154" s="478"/>
      <c r="L154" s="478"/>
      <c r="M154" s="479"/>
      <c r="N154" s="186"/>
      <c r="O154" s="186"/>
      <c r="P154" s="201"/>
      <c r="Q154" s="201"/>
      <c r="R154" s="187"/>
      <c r="S154" s="187"/>
      <c r="T154" s="187"/>
      <c r="U154" s="187"/>
      <c r="V154" s="187"/>
      <c r="W154" s="187"/>
      <c r="X154" s="187"/>
      <c r="Y154" s="187"/>
      <c r="Z154" s="187"/>
      <c r="AA154" s="187"/>
    </row>
    <row r="155" spans="1:27" ht="15.75" customHeight="1" x14ac:dyDescent="0.4">
      <c r="A155" s="184"/>
      <c r="B155" s="184"/>
      <c r="C155" s="477"/>
      <c r="D155" s="478"/>
      <c r="E155" s="478"/>
      <c r="F155" s="478"/>
      <c r="G155" s="478"/>
      <c r="H155" s="478"/>
      <c r="I155" s="478"/>
      <c r="J155" s="478"/>
      <c r="K155" s="478"/>
      <c r="L155" s="478"/>
      <c r="M155" s="479"/>
      <c r="N155" s="186"/>
      <c r="O155" s="186"/>
      <c r="P155" s="201"/>
      <c r="Q155" s="201"/>
      <c r="R155" s="187"/>
      <c r="S155" s="187"/>
      <c r="T155" s="187"/>
      <c r="U155" s="187"/>
      <c r="V155" s="187"/>
      <c r="W155" s="187"/>
      <c r="X155" s="187"/>
      <c r="Y155" s="187"/>
      <c r="Z155" s="187"/>
      <c r="AA155" s="187"/>
    </row>
    <row r="156" spans="1:27" ht="15.75" customHeight="1" x14ac:dyDescent="0.4">
      <c r="A156" s="184"/>
      <c r="B156" s="184"/>
      <c r="C156" s="477"/>
      <c r="D156" s="478"/>
      <c r="E156" s="478"/>
      <c r="F156" s="478"/>
      <c r="G156" s="478"/>
      <c r="H156" s="478"/>
      <c r="I156" s="478"/>
      <c r="J156" s="478"/>
      <c r="K156" s="478"/>
      <c r="L156" s="478"/>
      <c r="M156" s="479"/>
      <c r="N156" s="186"/>
      <c r="O156" s="186"/>
      <c r="P156" s="201"/>
      <c r="Q156" s="201"/>
      <c r="R156" s="187"/>
      <c r="S156" s="187"/>
      <c r="T156" s="187"/>
      <c r="U156" s="187"/>
      <c r="V156" s="187"/>
      <c r="W156" s="187"/>
      <c r="X156" s="187"/>
      <c r="Y156" s="187"/>
      <c r="Z156" s="187"/>
      <c r="AA156" s="187"/>
    </row>
    <row r="157" spans="1:27" ht="15.75" customHeight="1" x14ac:dyDescent="0.4">
      <c r="A157" s="184"/>
      <c r="B157" s="184"/>
      <c r="C157" s="477"/>
      <c r="D157" s="478"/>
      <c r="E157" s="478"/>
      <c r="F157" s="478"/>
      <c r="G157" s="478"/>
      <c r="H157" s="478"/>
      <c r="I157" s="478"/>
      <c r="J157" s="478"/>
      <c r="K157" s="478"/>
      <c r="L157" s="478"/>
      <c r="M157" s="479"/>
      <c r="N157" s="186"/>
      <c r="O157" s="186"/>
      <c r="P157" s="201"/>
      <c r="Q157" s="201"/>
      <c r="R157" s="187"/>
      <c r="S157" s="187"/>
      <c r="T157" s="187"/>
      <c r="U157" s="187"/>
      <c r="V157" s="187"/>
      <c r="W157" s="187"/>
      <c r="X157" s="187"/>
      <c r="Y157" s="187"/>
      <c r="Z157" s="187"/>
      <c r="AA157" s="187"/>
    </row>
    <row r="158" spans="1:27" ht="15.75" customHeight="1" x14ac:dyDescent="0.4">
      <c r="A158" s="184"/>
      <c r="B158" s="184"/>
      <c r="C158" s="477"/>
      <c r="D158" s="478"/>
      <c r="E158" s="478"/>
      <c r="F158" s="478"/>
      <c r="G158" s="478"/>
      <c r="H158" s="478"/>
      <c r="I158" s="478"/>
      <c r="J158" s="478"/>
      <c r="K158" s="478"/>
      <c r="L158" s="478"/>
      <c r="M158" s="479"/>
      <c r="N158" s="186"/>
      <c r="O158" s="186"/>
      <c r="P158" s="201"/>
      <c r="Q158" s="201"/>
      <c r="R158" s="187"/>
      <c r="S158" s="187"/>
      <c r="T158" s="187"/>
      <c r="U158" s="187"/>
      <c r="V158" s="187"/>
      <c r="W158" s="187"/>
      <c r="X158" s="187"/>
      <c r="Y158" s="187"/>
      <c r="Z158" s="187"/>
      <c r="AA158" s="187"/>
    </row>
    <row r="159" spans="1:27" ht="15.75" customHeight="1" x14ac:dyDescent="0.4">
      <c r="A159" s="184"/>
      <c r="B159" s="184"/>
      <c r="C159" s="477"/>
      <c r="D159" s="478"/>
      <c r="E159" s="478"/>
      <c r="F159" s="478"/>
      <c r="G159" s="478"/>
      <c r="H159" s="478"/>
      <c r="I159" s="478"/>
      <c r="J159" s="478"/>
      <c r="K159" s="478"/>
      <c r="L159" s="478"/>
      <c r="M159" s="479"/>
      <c r="N159" s="186"/>
      <c r="O159" s="186"/>
      <c r="P159" s="201"/>
      <c r="Q159" s="201"/>
      <c r="R159" s="187"/>
      <c r="S159" s="187"/>
      <c r="T159" s="187"/>
      <c r="U159" s="187"/>
      <c r="V159" s="187"/>
      <c r="W159" s="187"/>
      <c r="X159" s="187"/>
      <c r="Y159" s="187"/>
      <c r="Z159" s="187"/>
      <c r="AA159" s="187"/>
    </row>
    <row r="160" spans="1:27" ht="15.75" customHeight="1" x14ac:dyDescent="0.4">
      <c r="A160" s="184"/>
      <c r="B160" s="184"/>
      <c r="C160" s="477"/>
      <c r="D160" s="478"/>
      <c r="E160" s="478"/>
      <c r="F160" s="478"/>
      <c r="G160" s="478"/>
      <c r="H160" s="478"/>
      <c r="I160" s="478"/>
      <c r="J160" s="478"/>
      <c r="K160" s="478"/>
      <c r="L160" s="478"/>
      <c r="M160" s="479"/>
      <c r="N160" s="186"/>
      <c r="O160" s="186"/>
      <c r="P160" s="201"/>
      <c r="Q160" s="201"/>
      <c r="R160" s="187"/>
      <c r="S160" s="187"/>
      <c r="T160" s="187"/>
      <c r="U160" s="187"/>
      <c r="V160" s="187"/>
      <c r="W160" s="187"/>
      <c r="X160" s="187"/>
      <c r="Y160" s="187"/>
      <c r="Z160" s="187"/>
      <c r="AA160" s="187"/>
    </row>
    <row r="161" spans="1:41" ht="15.75" customHeight="1" thickBot="1" x14ac:dyDescent="0.45">
      <c r="A161" s="184"/>
      <c r="B161" s="184"/>
      <c r="C161" s="480"/>
      <c r="D161" s="481"/>
      <c r="E161" s="481"/>
      <c r="F161" s="481"/>
      <c r="G161" s="481"/>
      <c r="H161" s="481"/>
      <c r="I161" s="481"/>
      <c r="J161" s="481"/>
      <c r="K161" s="481"/>
      <c r="L161" s="481"/>
      <c r="M161" s="482"/>
      <c r="N161" s="186"/>
      <c r="O161" s="186"/>
      <c r="P161" s="201"/>
      <c r="Q161" s="201"/>
      <c r="R161" s="187"/>
      <c r="S161" s="187"/>
      <c r="T161" s="187"/>
      <c r="U161" s="187"/>
      <c r="V161" s="187"/>
      <c r="W161" s="187"/>
      <c r="X161" s="187"/>
      <c r="Y161" s="187"/>
      <c r="Z161" s="187"/>
      <c r="AA161" s="187"/>
    </row>
    <row r="162" spans="1:41" ht="15.75" customHeight="1" x14ac:dyDescent="0.4">
      <c r="A162" s="184"/>
      <c r="B162" s="184"/>
      <c r="C162" s="184"/>
      <c r="D162" s="184"/>
      <c r="E162" s="184"/>
      <c r="F162" s="184"/>
      <c r="G162" s="184"/>
      <c r="H162" s="184"/>
      <c r="I162" s="184"/>
      <c r="J162" s="184"/>
      <c r="K162" s="184"/>
      <c r="L162" s="184"/>
      <c r="M162" s="184"/>
      <c r="N162" s="186"/>
      <c r="O162" s="186"/>
      <c r="P162" s="186"/>
      <c r="Q162" s="186"/>
    </row>
    <row r="163" spans="1:41" ht="24" x14ac:dyDescent="0.4">
      <c r="A163" s="2" t="s">
        <v>133</v>
      </c>
      <c r="B163" s="184"/>
      <c r="C163" s="184"/>
      <c r="D163" s="184"/>
      <c r="E163" s="184"/>
      <c r="F163" s="184"/>
      <c r="G163" s="184"/>
      <c r="H163" s="184"/>
      <c r="I163" s="184"/>
      <c r="J163" s="184"/>
      <c r="K163" s="184"/>
      <c r="L163" s="184"/>
      <c r="M163" s="184"/>
      <c r="N163" s="186"/>
      <c r="O163" s="214"/>
      <c r="P163" s="214"/>
      <c r="Q163" s="214"/>
    </row>
    <row r="164" spans="1:41" s="199" customFormat="1" ht="32.25" customHeight="1" x14ac:dyDescent="0.2">
      <c r="A164" s="392" t="s">
        <v>134</v>
      </c>
      <c r="B164" s="392"/>
      <c r="C164" s="392"/>
      <c r="D164" s="392"/>
      <c r="E164" s="392"/>
      <c r="F164" s="392"/>
      <c r="G164" s="392"/>
      <c r="H164" s="392"/>
      <c r="I164" s="392"/>
      <c r="J164" s="392"/>
      <c r="K164" s="392"/>
      <c r="L164" s="392"/>
      <c r="M164" s="392"/>
      <c r="N164" s="196"/>
      <c r="O164" s="163" t="str">
        <f>A164</f>
        <v>ตัวชี้วัดผลการดำเนินงานที่สำคัญ</v>
      </c>
      <c r="P164" s="212" t="str">
        <f>IFERROR(AVERAGE(P174,P187,P202,P215),"")</f>
        <v/>
      </c>
      <c r="Q164" s="213"/>
      <c r="R164" s="297"/>
      <c r="S164" s="297"/>
      <c r="T164" s="207"/>
      <c r="U164" s="207"/>
      <c r="V164" s="207"/>
      <c r="W164" s="207"/>
      <c r="X164" s="207"/>
      <c r="Y164" s="207"/>
      <c r="Z164" s="297"/>
      <c r="AA164" s="297"/>
      <c r="AB164" s="297"/>
      <c r="AC164" s="297"/>
      <c r="AD164" s="297"/>
      <c r="AE164" s="297"/>
      <c r="AF164" s="297"/>
      <c r="AG164" s="297"/>
      <c r="AH164" s="297"/>
      <c r="AI164" s="297"/>
      <c r="AJ164" s="297"/>
      <c r="AK164" s="297"/>
      <c r="AL164" s="298"/>
      <c r="AM164" s="298"/>
      <c r="AN164" s="298"/>
      <c r="AO164" s="298"/>
    </row>
    <row r="165" spans="1:41" s="199" customFormat="1" ht="32.25" customHeight="1" x14ac:dyDescent="0.2">
      <c r="A165" s="399" t="s">
        <v>135</v>
      </c>
      <c r="B165" s="400"/>
      <c r="C165" s="400"/>
      <c r="D165" s="400"/>
      <c r="E165" s="400"/>
      <c r="F165" s="400"/>
      <c r="G165" s="400"/>
      <c r="H165" s="400"/>
      <c r="I165" s="400"/>
      <c r="J165" s="400"/>
      <c r="K165" s="400"/>
      <c r="L165" s="400"/>
      <c r="M165" s="400"/>
      <c r="N165" s="196"/>
      <c r="O165" s="163"/>
      <c r="P165" s="212"/>
      <c r="Q165" s="213"/>
      <c r="R165" s="197"/>
      <c r="S165" s="197"/>
      <c r="T165" s="197"/>
      <c r="U165" s="197"/>
      <c r="V165" s="197"/>
      <c r="W165" s="197"/>
      <c r="X165" s="197"/>
      <c r="Y165" s="197"/>
      <c r="Z165" s="197"/>
      <c r="AA165" s="197"/>
      <c r="AB165" s="197"/>
      <c r="AC165" s="197"/>
      <c r="AD165" s="197"/>
      <c r="AE165" s="198"/>
      <c r="AF165" s="198"/>
    </row>
    <row r="166" spans="1:41" ht="15.95" customHeight="1" x14ac:dyDescent="0.4">
      <c r="A166" s="184"/>
      <c r="B166" s="3" t="s">
        <v>331</v>
      </c>
      <c r="C166" s="184"/>
      <c r="D166" s="3"/>
      <c r="E166" s="184"/>
      <c r="F166" s="184"/>
      <c r="G166" s="184"/>
      <c r="H166" s="184"/>
      <c r="I166" s="184"/>
      <c r="J166" s="184"/>
      <c r="K166" s="184"/>
      <c r="L166" s="184"/>
      <c r="M166" s="184"/>
      <c r="N166" s="214"/>
      <c r="O166" s="214"/>
      <c r="P166" s="214"/>
      <c r="Q166" s="214"/>
    </row>
    <row r="167" spans="1:41" ht="8.1" customHeight="1" x14ac:dyDescent="0.4">
      <c r="A167" s="184"/>
      <c r="B167" s="184"/>
      <c r="C167" s="184"/>
      <c r="D167" s="184"/>
      <c r="E167" s="184"/>
      <c r="F167" s="184"/>
      <c r="G167" s="184"/>
      <c r="H167" s="184"/>
      <c r="I167" s="184"/>
      <c r="J167" s="184"/>
      <c r="K167" s="184"/>
      <c r="L167" s="184"/>
      <c r="M167" s="184"/>
      <c r="N167" s="214"/>
      <c r="O167" s="214"/>
      <c r="P167" s="214"/>
      <c r="Q167" s="214"/>
    </row>
    <row r="168" spans="1:41" ht="15.95" customHeight="1" thickBot="1" x14ac:dyDescent="0.45">
      <c r="A168" s="184"/>
      <c r="B168" s="3"/>
      <c r="C168" s="8" t="s">
        <v>137</v>
      </c>
      <c r="D168" s="3"/>
      <c r="E168" s="184"/>
      <c r="F168" s="184"/>
      <c r="G168" s="184"/>
      <c r="H168" s="184"/>
      <c r="I168" s="184"/>
      <c r="J168" s="184"/>
      <c r="K168" s="184"/>
      <c r="L168" s="184"/>
      <c r="M168" s="184"/>
      <c r="N168" s="214"/>
      <c r="O168" s="214"/>
      <c r="P168" s="214"/>
      <c r="Q168" s="214"/>
    </row>
    <row r="169" spans="1:41" ht="32.1" customHeight="1" thickBot="1" x14ac:dyDescent="0.45">
      <c r="A169" s="184"/>
      <c r="B169" s="184"/>
      <c r="C169" s="357" t="s">
        <v>332</v>
      </c>
      <c r="D169" s="358"/>
      <c r="E169" s="358"/>
      <c r="F169" s="358"/>
      <c r="G169" s="358"/>
      <c r="H169" s="358"/>
      <c r="I169" s="358"/>
      <c r="J169" s="358"/>
      <c r="K169" s="358"/>
      <c r="L169" s="358"/>
      <c r="M169" s="359"/>
      <c r="N169" s="214"/>
      <c r="O169" s="214"/>
      <c r="P169" s="214"/>
      <c r="Q169" s="214"/>
    </row>
    <row r="170" spans="1:41" ht="15.95" customHeight="1" thickBot="1" x14ac:dyDescent="0.45">
      <c r="A170" s="184"/>
      <c r="B170" s="184"/>
      <c r="C170" s="11" t="s">
        <v>138</v>
      </c>
      <c r="D170" s="184"/>
      <c r="E170" s="184"/>
      <c r="F170" s="184"/>
      <c r="G170" s="184"/>
      <c r="H170" s="184"/>
      <c r="I170" s="184"/>
      <c r="J170" s="184"/>
      <c r="K170" s="184"/>
      <c r="L170" s="184"/>
      <c r="M170" s="184"/>
      <c r="N170" s="214"/>
      <c r="O170" s="214"/>
      <c r="P170" s="214"/>
      <c r="Q170" s="214"/>
    </row>
    <row r="171" spans="1:41" ht="15.95" customHeight="1" thickBot="1" x14ac:dyDescent="0.45">
      <c r="A171" s="184"/>
      <c r="B171" s="184"/>
      <c r="C171" s="483"/>
      <c r="D171" s="484"/>
      <c r="E171" s="484"/>
      <c r="F171" s="484"/>
      <c r="G171" s="484"/>
      <c r="H171" s="484"/>
      <c r="I171" s="484"/>
      <c r="J171" s="484"/>
      <c r="K171" s="484"/>
      <c r="L171" s="484"/>
      <c r="M171" s="485"/>
      <c r="N171" s="214"/>
      <c r="O171" s="214"/>
      <c r="P171" s="214"/>
      <c r="Q171" s="214"/>
    </row>
    <row r="172" spans="1:41" ht="15.95" customHeight="1" x14ac:dyDescent="0.4">
      <c r="A172" s="184"/>
      <c r="B172" s="3"/>
      <c r="C172" s="360" t="s">
        <v>139</v>
      </c>
      <c r="D172" s="8"/>
      <c r="E172" s="362" t="s">
        <v>140</v>
      </c>
      <c r="F172" s="11"/>
      <c r="G172" s="364" t="s">
        <v>141</v>
      </c>
      <c r="H172" s="10"/>
      <c r="I172" s="366" t="s">
        <v>142</v>
      </c>
      <c r="J172" s="366"/>
      <c r="K172" s="366"/>
      <c r="L172" s="366"/>
      <c r="M172" s="366"/>
      <c r="N172" s="214"/>
      <c r="O172" s="214"/>
      <c r="P172" s="214"/>
      <c r="Q172" s="214"/>
    </row>
    <row r="173" spans="1:41" ht="15.95" customHeight="1" thickBot="1" x14ac:dyDescent="0.45">
      <c r="A173" s="184"/>
      <c r="B173" s="3"/>
      <c r="C173" s="361"/>
      <c r="D173" s="8"/>
      <c r="E173" s="363"/>
      <c r="F173" s="11"/>
      <c r="G173" s="365"/>
      <c r="H173" s="12"/>
      <c r="I173" s="13">
        <v>2565</v>
      </c>
      <c r="J173" s="13"/>
      <c r="K173" s="13">
        <v>2566</v>
      </c>
      <c r="L173" s="13"/>
      <c r="M173" s="13">
        <v>2567</v>
      </c>
      <c r="N173" s="214"/>
      <c r="O173" s="214"/>
      <c r="P173" s="214"/>
      <c r="Q173" s="214"/>
    </row>
    <row r="174" spans="1:41" ht="15.95" customHeight="1" thickBot="1" x14ac:dyDescent="0.45">
      <c r="A174" s="184"/>
      <c r="B174" s="3"/>
      <c r="C174" s="280"/>
      <c r="D174" s="3"/>
      <c r="E174" s="281"/>
      <c r="F174" s="184"/>
      <c r="G174" s="282"/>
      <c r="H174" s="109"/>
      <c r="I174" s="282"/>
      <c r="J174" s="110"/>
      <c r="K174" s="282"/>
      <c r="L174" s="110"/>
      <c r="M174" s="282"/>
      <c r="N174" s="214"/>
      <c r="O174" s="214" t="str">
        <f>C169</f>
        <v>ตัวชี้วัดที่แสดงถึงความสำเร็จของการเป็นต้นแบบของหน่วยงานที่เป็น Best practice และไปขยายผลในองค์การ/นอกองค์การ</v>
      </c>
      <c r="P174" s="215" t="str">
        <f>ตัววัดหมวด7และคำนวณคะแนน!N38</f>
        <v/>
      </c>
      <c r="Q174" s="214"/>
      <c r="T174" s="309" t="s">
        <v>143</v>
      </c>
      <c r="U174" s="309" t="s">
        <v>144</v>
      </c>
    </row>
    <row r="175" spans="1:41" ht="15.95" customHeight="1" x14ac:dyDescent="0.4">
      <c r="A175" s="184"/>
      <c r="B175" s="184"/>
      <c r="C175" s="184"/>
      <c r="D175" s="184"/>
      <c r="E175" s="184"/>
      <c r="F175" s="184"/>
      <c r="G175" s="184"/>
      <c r="H175" s="184"/>
      <c r="I175" s="184"/>
      <c r="J175" s="184"/>
      <c r="K175" s="184"/>
      <c r="L175" s="184"/>
      <c r="M175" s="184"/>
      <c r="N175" s="214"/>
      <c r="O175" s="214"/>
      <c r="P175" s="214"/>
      <c r="Q175" s="214"/>
    </row>
    <row r="176" spans="1:41" ht="15.95" customHeight="1" thickBot="1" x14ac:dyDescent="0.45">
      <c r="A176" s="184"/>
      <c r="B176" s="184"/>
      <c r="C176" s="13" t="s">
        <v>145</v>
      </c>
      <c r="D176" s="184"/>
      <c r="E176" s="184"/>
      <c r="F176" s="184"/>
      <c r="G176" s="184"/>
      <c r="H176" s="184"/>
      <c r="I176" s="184"/>
      <c r="J176" s="184"/>
      <c r="K176" s="184"/>
      <c r="L176" s="184"/>
      <c r="M176" s="184"/>
      <c r="N176" s="214"/>
      <c r="O176" s="214"/>
      <c r="P176" s="214"/>
      <c r="Q176" s="214"/>
    </row>
    <row r="177" spans="1:21" ht="15.95" customHeight="1" x14ac:dyDescent="0.4">
      <c r="A177" s="184"/>
      <c r="B177" s="184"/>
      <c r="C177" s="474"/>
      <c r="D177" s="475"/>
      <c r="E177" s="475"/>
      <c r="F177" s="475"/>
      <c r="G177" s="475"/>
      <c r="H177" s="475"/>
      <c r="I177" s="475"/>
      <c r="J177" s="475"/>
      <c r="K177" s="475"/>
      <c r="L177" s="475"/>
      <c r="M177" s="476"/>
      <c r="N177" s="214"/>
      <c r="O177" s="214"/>
      <c r="P177" s="214"/>
      <c r="Q177" s="214"/>
    </row>
    <row r="178" spans="1:21" ht="15.95" customHeight="1" x14ac:dyDescent="0.4">
      <c r="A178" s="184"/>
      <c r="B178" s="184"/>
      <c r="C178" s="477"/>
      <c r="D178" s="478"/>
      <c r="E178" s="478"/>
      <c r="F178" s="478"/>
      <c r="G178" s="478"/>
      <c r="H178" s="478"/>
      <c r="I178" s="478"/>
      <c r="J178" s="478"/>
      <c r="K178" s="478"/>
      <c r="L178" s="478"/>
      <c r="M178" s="479"/>
      <c r="N178" s="214"/>
      <c r="O178" s="214"/>
      <c r="P178" s="214"/>
      <c r="Q178" s="214"/>
    </row>
    <row r="179" spans="1:21" ht="15.95" customHeight="1" thickBot="1" x14ac:dyDescent="0.45">
      <c r="A179" s="184"/>
      <c r="B179" s="184"/>
      <c r="C179" s="480"/>
      <c r="D179" s="481"/>
      <c r="E179" s="481"/>
      <c r="F179" s="481"/>
      <c r="G179" s="481"/>
      <c r="H179" s="481"/>
      <c r="I179" s="481"/>
      <c r="J179" s="481"/>
      <c r="K179" s="481"/>
      <c r="L179" s="481"/>
      <c r="M179" s="482"/>
      <c r="N179" s="214"/>
      <c r="O179" s="214"/>
      <c r="P179" s="214"/>
      <c r="Q179" s="214"/>
    </row>
    <row r="180" spans="1:21" ht="15.95" customHeight="1" x14ac:dyDescent="0.4">
      <c r="A180" s="184"/>
      <c r="B180" s="184"/>
      <c r="C180" s="184"/>
      <c r="D180" s="184"/>
      <c r="E180" s="184"/>
      <c r="F180" s="184"/>
      <c r="G180" s="184"/>
      <c r="H180" s="184"/>
      <c r="I180" s="184"/>
      <c r="J180" s="184"/>
      <c r="K180" s="184"/>
      <c r="L180" s="184"/>
      <c r="M180" s="184"/>
      <c r="N180" s="214"/>
      <c r="O180" s="214"/>
      <c r="P180" s="214"/>
      <c r="Q180" s="214"/>
    </row>
    <row r="181" spans="1:21" ht="15.95" customHeight="1" thickBot="1" x14ac:dyDescent="0.45">
      <c r="A181" s="184"/>
      <c r="B181" s="3"/>
      <c r="C181" s="8" t="s">
        <v>137</v>
      </c>
      <c r="D181" s="3"/>
      <c r="E181" s="184"/>
      <c r="F181" s="184"/>
      <c r="G181" s="184"/>
      <c r="H181" s="184"/>
      <c r="I181" s="184"/>
      <c r="J181" s="184"/>
      <c r="K181" s="184"/>
      <c r="L181" s="184"/>
      <c r="M181" s="184"/>
      <c r="N181" s="214"/>
      <c r="O181" s="214"/>
      <c r="P181" s="214"/>
      <c r="Q181" s="214"/>
    </row>
    <row r="182" spans="1:21" ht="32.1" customHeight="1" thickBot="1" x14ac:dyDescent="0.45">
      <c r="A182" s="184"/>
      <c r="B182" s="184"/>
      <c r="C182" s="357" t="s">
        <v>332</v>
      </c>
      <c r="D182" s="358"/>
      <c r="E182" s="358"/>
      <c r="F182" s="358"/>
      <c r="G182" s="358"/>
      <c r="H182" s="358"/>
      <c r="I182" s="358"/>
      <c r="J182" s="358"/>
      <c r="K182" s="358"/>
      <c r="L182" s="358"/>
      <c r="M182" s="359"/>
      <c r="N182" s="214"/>
      <c r="O182" s="214"/>
      <c r="P182" s="214"/>
      <c r="Q182" s="214"/>
    </row>
    <row r="183" spans="1:21" ht="15.95" customHeight="1" thickBot="1" x14ac:dyDescent="0.45">
      <c r="A183" s="184"/>
      <c r="B183" s="184"/>
      <c r="C183" s="11" t="s">
        <v>138</v>
      </c>
      <c r="D183" s="184"/>
      <c r="E183" s="184"/>
      <c r="F183" s="184"/>
      <c r="G183" s="184"/>
      <c r="H183" s="184"/>
      <c r="I183" s="184"/>
      <c r="J183" s="184"/>
      <c r="K183" s="184"/>
      <c r="L183" s="184"/>
      <c r="M183" s="184"/>
      <c r="N183" s="214"/>
      <c r="O183" s="214"/>
      <c r="P183" s="214"/>
      <c r="Q183" s="214"/>
    </row>
    <row r="184" spans="1:21" ht="15.95" customHeight="1" thickBot="1" x14ac:dyDescent="0.45">
      <c r="A184" s="184"/>
      <c r="B184" s="184"/>
      <c r="C184" s="483"/>
      <c r="D184" s="484"/>
      <c r="E184" s="484"/>
      <c r="F184" s="484"/>
      <c r="G184" s="484"/>
      <c r="H184" s="484"/>
      <c r="I184" s="484"/>
      <c r="J184" s="484"/>
      <c r="K184" s="484"/>
      <c r="L184" s="484"/>
      <c r="M184" s="485"/>
      <c r="N184" s="214"/>
      <c r="O184" s="214"/>
      <c r="P184" s="214"/>
      <c r="Q184" s="214"/>
    </row>
    <row r="185" spans="1:21" ht="15.95" customHeight="1" x14ac:dyDescent="0.4">
      <c r="A185" s="184"/>
      <c r="B185" s="3"/>
      <c r="C185" s="360" t="s">
        <v>139</v>
      </c>
      <c r="D185" s="8"/>
      <c r="E185" s="362" t="s">
        <v>140</v>
      </c>
      <c r="F185" s="11"/>
      <c r="G185" s="364" t="s">
        <v>141</v>
      </c>
      <c r="H185" s="10"/>
      <c r="I185" s="366" t="s">
        <v>142</v>
      </c>
      <c r="J185" s="366"/>
      <c r="K185" s="366"/>
      <c r="L185" s="366"/>
      <c r="M185" s="366"/>
      <c r="N185" s="214"/>
      <c r="O185" s="214"/>
      <c r="P185" s="214"/>
      <c r="Q185" s="214"/>
    </row>
    <row r="186" spans="1:21" ht="15.95" customHeight="1" thickBot="1" x14ac:dyDescent="0.45">
      <c r="A186" s="184"/>
      <c r="B186" s="3"/>
      <c r="C186" s="361"/>
      <c r="D186" s="8"/>
      <c r="E186" s="363"/>
      <c r="F186" s="11"/>
      <c r="G186" s="365"/>
      <c r="H186" s="12"/>
      <c r="I186" s="13">
        <v>2565</v>
      </c>
      <c r="J186" s="13"/>
      <c r="K186" s="13">
        <v>2566</v>
      </c>
      <c r="L186" s="13"/>
      <c r="M186" s="13">
        <v>2567</v>
      </c>
      <c r="N186" s="214"/>
      <c r="O186" s="214"/>
      <c r="P186" s="214"/>
      <c r="Q186" s="214"/>
    </row>
    <row r="187" spans="1:21" ht="15.95" customHeight="1" thickBot="1" x14ac:dyDescent="0.45">
      <c r="A187" s="184"/>
      <c r="B187" s="3"/>
      <c r="C187" s="280"/>
      <c r="D187" s="3"/>
      <c r="E187" s="281"/>
      <c r="F187" s="184"/>
      <c r="G187" s="282"/>
      <c r="H187" s="109"/>
      <c r="I187" s="282"/>
      <c r="J187" s="110"/>
      <c r="K187" s="282"/>
      <c r="L187" s="110"/>
      <c r="M187" s="282"/>
      <c r="N187" s="214"/>
      <c r="O187" s="214" t="str">
        <f>C182</f>
        <v>ตัวชี้วัดที่แสดงถึงความสำเร็จของการเป็นต้นแบบของหน่วยงานที่เป็น Best practice และไปขยายผลในองค์การ/นอกองค์การ</v>
      </c>
      <c r="P187" s="215" t="str">
        <f>ตัววัดหมวด7และคำนวณคะแนน!N39</f>
        <v/>
      </c>
      <c r="Q187" s="214"/>
      <c r="T187" s="309" t="s">
        <v>143</v>
      </c>
      <c r="U187" s="309" t="s">
        <v>144</v>
      </c>
    </row>
    <row r="188" spans="1:21" ht="15.95" customHeight="1" x14ac:dyDescent="0.4">
      <c r="A188" s="184"/>
      <c r="B188" s="184"/>
      <c r="C188" s="184"/>
      <c r="D188" s="184"/>
      <c r="E188" s="184"/>
      <c r="F188" s="184"/>
      <c r="G188" s="184"/>
      <c r="H188" s="184"/>
      <c r="I188" s="184"/>
      <c r="J188" s="184"/>
      <c r="K188" s="184"/>
      <c r="L188" s="184"/>
      <c r="M188" s="184"/>
      <c r="N188" s="214"/>
      <c r="O188" s="214"/>
      <c r="P188" s="214"/>
      <c r="Q188" s="214"/>
    </row>
    <row r="189" spans="1:21" ht="15.95" customHeight="1" thickBot="1" x14ac:dyDescent="0.45">
      <c r="A189" s="184"/>
      <c r="B189" s="184"/>
      <c r="C189" s="13" t="s">
        <v>145</v>
      </c>
      <c r="D189" s="184"/>
      <c r="E189" s="184"/>
      <c r="F189" s="184"/>
      <c r="G189" s="184"/>
      <c r="H189" s="184"/>
      <c r="I189" s="184"/>
      <c r="J189" s="184"/>
      <c r="K189" s="184"/>
      <c r="L189" s="184"/>
      <c r="M189" s="184"/>
      <c r="N189" s="214"/>
      <c r="O189" s="214"/>
      <c r="P189" s="214"/>
      <c r="Q189" s="214"/>
    </row>
    <row r="190" spans="1:21" ht="15.95" customHeight="1" x14ac:dyDescent="0.4">
      <c r="A190" s="184"/>
      <c r="B190" s="184"/>
      <c r="C190" s="474"/>
      <c r="D190" s="475"/>
      <c r="E190" s="475"/>
      <c r="F190" s="475"/>
      <c r="G190" s="475"/>
      <c r="H190" s="475"/>
      <c r="I190" s="475"/>
      <c r="J190" s="475"/>
      <c r="K190" s="475"/>
      <c r="L190" s="475"/>
      <c r="M190" s="476"/>
      <c r="N190" s="214"/>
      <c r="O190" s="214"/>
      <c r="P190" s="214"/>
      <c r="Q190" s="214"/>
    </row>
    <row r="191" spans="1:21" ht="15.95" customHeight="1" x14ac:dyDescent="0.4">
      <c r="A191" s="184"/>
      <c r="B191" s="184"/>
      <c r="C191" s="477"/>
      <c r="D191" s="478"/>
      <c r="E191" s="478"/>
      <c r="F191" s="478"/>
      <c r="G191" s="478"/>
      <c r="H191" s="478"/>
      <c r="I191" s="478"/>
      <c r="J191" s="478"/>
      <c r="K191" s="478"/>
      <c r="L191" s="478"/>
      <c r="M191" s="479"/>
      <c r="N191" s="214"/>
      <c r="O191" s="214"/>
      <c r="P191" s="214"/>
      <c r="Q191" s="214"/>
    </row>
    <row r="192" spans="1:21" ht="15.95" customHeight="1" thickBot="1" x14ac:dyDescent="0.45">
      <c r="A192" s="184"/>
      <c r="B192" s="184"/>
      <c r="C192" s="480"/>
      <c r="D192" s="481"/>
      <c r="E192" s="481"/>
      <c r="F192" s="481"/>
      <c r="G192" s="481"/>
      <c r="H192" s="481"/>
      <c r="I192" s="481"/>
      <c r="J192" s="481"/>
      <c r="K192" s="481"/>
      <c r="L192" s="481"/>
      <c r="M192" s="482"/>
      <c r="N192" s="214"/>
      <c r="O192" s="214"/>
      <c r="P192" s="214"/>
      <c r="Q192" s="214"/>
    </row>
    <row r="193" spans="1:21" ht="15.95" customHeight="1" x14ac:dyDescent="0.4">
      <c r="A193" s="184"/>
      <c r="B193" s="184"/>
      <c r="C193" s="184"/>
      <c r="D193" s="184"/>
      <c r="E193" s="184"/>
      <c r="F193" s="184"/>
      <c r="G193" s="184"/>
      <c r="H193" s="184"/>
      <c r="I193" s="184"/>
      <c r="J193" s="184"/>
      <c r="K193" s="184"/>
      <c r="L193" s="184"/>
      <c r="M193" s="184"/>
      <c r="N193" s="214"/>
      <c r="O193" s="214"/>
      <c r="P193" s="214"/>
      <c r="Q193" s="214"/>
    </row>
    <row r="194" spans="1:21" ht="15.95" customHeight="1" x14ac:dyDescent="0.4">
      <c r="A194" s="184"/>
      <c r="B194" s="3" t="s">
        <v>333</v>
      </c>
      <c r="C194" s="184"/>
      <c r="D194" s="3"/>
      <c r="E194" s="184"/>
      <c r="F194" s="184"/>
      <c r="G194" s="184"/>
      <c r="H194" s="184"/>
      <c r="I194" s="184"/>
      <c r="J194" s="184"/>
      <c r="K194" s="184"/>
      <c r="L194" s="184"/>
      <c r="M194" s="184"/>
      <c r="N194" s="214"/>
      <c r="O194" s="214"/>
      <c r="P194" s="214"/>
      <c r="Q194" s="214"/>
    </row>
    <row r="195" spans="1:21" ht="8.1" customHeight="1" x14ac:dyDescent="0.4">
      <c r="A195" s="184"/>
      <c r="B195" s="184"/>
      <c r="C195" s="184"/>
      <c r="D195" s="184"/>
      <c r="E195" s="184"/>
      <c r="F195" s="184"/>
      <c r="G195" s="184"/>
      <c r="H195" s="184"/>
      <c r="I195" s="184"/>
      <c r="J195" s="184"/>
      <c r="K195" s="184"/>
      <c r="L195" s="184"/>
      <c r="M195" s="184"/>
      <c r="N195" s="214"/>
      <c r="O195" s="214"/>
      <c r="P195" s="214"/>
      <c r="Q195" s="214"/>
    </row>
    <row r="196" spans="1:21" ht="15.95" customHeight="1" thickBot="1" x14ac:dyDescent="0.45">
      <c r="A196" s="184"/>
      <c r="B196" s="3"/>
      <c r="C196" s="8" t="s">
        <v>137</v>
      </c>
      <c r="D196" s="3"/>
      <c r="E196" s="184"/>
      <c r="F196" s="184"/>
      <c r="G196" s="184"/>
      <c r="H196" s="184"/>
      <c r="I196" s="184"/>
      <c r="J196" s="184"/>
      <c r="K196" s="184"/>
      <c r="L196" s="184"/>
      <c r="M196" s="184"/>
      <c r="N196" s="214"/>
      <c r="O196" s="214"/>
      <c r="P196" s="214"/>
      <c r="Q196" s="214"/>
    </row>
    <row r="197" spans="1:21" ht="48" customHeight="1" thickBot="1" x14ac:dyDescent="0.45">
      <c r="A197" s="184"/>
      <c r="B197" s="184"/>
      <c r="C197" s="357" t="s">
        <v>334</v>
      </c>
      <c r="D197" s="358"/>
      <c r="E197" s="358"/>
      <c r="F197" s="358"/>
      <c r="G197" s="358"/>
      <c r="H197" s="358"/>
      <c r="I197" s="358"/>
      <c r="J197" s="358"/>
      <c r="K197" s="358"/>
      <c r="L197" s="358"/>
      <c r="M197" s="359"/>
      <c r="N197" s="214"/>
      <c r="O197" s="214"/>
      <c r="P197" s="214"/>
      <c r="Q197" s="214"/>
    </row>
    <row r="198" spans="1:21" ht="15.95" customHeight="1" thickBot="1" x14ac:dyDescent="0.45">
      <c r="A198" s="184"/>
      <c r="B198" s="184"/>
      <c r="C198" s="11" t="s">
        <v>138</v>
      </c>
      <c r="D198" s="184"/>
      <c r="E198" s="184"/>
      <c r="F198" s="184"/>
      <c r="G198" s="184"/>
      <c r="H198" s="184"/>
      <c r="I198" s="184"/>
      <c r="J198" s="184"/>
      <c r="K198" s="184"/>
      <c r="L198" s="184"/>
      <c r="M198" s="184"/>
      <c r="N198" s="214"/>
      <c r="O198" s="214"/>
      <c r="P198" s="214"/>
      <c r="Q198" s="214"/>
    </row>
    <row r="199" spans="1:21" ht="15.95" customHeight="1" thickBot="1" x14ac:dyDescent="0.45">
      <c r="A199" s="184"/>
      <c r="B199" s="184"/>
      <c r="C199" s="483"/>
      <c r="D199" s="484"/>
      <c r="E199" s="484"/>
      <c r="F199" s="484"/>
      <c r="G199" s="484"/>
      <c r="H199" s="484"/>
      <c r="I199" s="484"/>
      <c r="J199" s="484"/>
      <c r="K199" s="484"/>
      <c r="L199" s="484"/>
      <c r="M199" s="485"/>
      <c r="N199" s="214"/>
      <c r="O199" s="214"/>
      <c r="P199" s="214"/>
      <c r="Q199" s="214"/>
    </row>
    <row r="200" spans="1:21" ht="15.95" customHeight="1" x14ac:dyDescent="0.4">
      <c r="A200" s="184"/>
      <c r="B200" s="3"/>
      <c r="C200" s="360" t="s">
        <v>139</v>
      </c>
      <c r="D200" s="8"/>
      <c r="E200" s="362" t="s">
        <v>140</v>
      </c>
      <c r="F200" s="11"/>
      <c r="G200" s="364" t="s">
        <v>141</v>
      </c>
      <c r="H200" s="10"/>
      <c r="I200" s="366" t="s">
        <v>142</v>
      </c>
      <c r="J200" s="366"/>
      <c r="K200" s="366"/>
      <c r="L200" s="366"/>
      <c r="M200" s="366"/>
      <c r="N200" s="214"/>
      <c r="O200" s="214"/>
      <c r="P200" s="214"/>
      <c r="Q200" s="214"/>
    </row>
    <row r="201" spans="1:21" ht="15.95" customHeight="1" thickBot="1" x14ac:dyDescent="0.45">
      <c r="A201" s="184"/>
      <c r="B201" s="3"/>
      <c r="C201" s="361"/>
      <c r="D201" s="8"/>
      <c r="E201" s="363"/>
      <c r="F201" s="11"/>
      <c r="G201" s="365"/>
      <c r="H201" s="12"/>
      <c r="I201" s="13">
        <v>2565</v>
      </c>
      <c r="J201" s="13"/>
      <c r="K201" s="13">
        <v>2566</v>
      </c>
      <c r="L201" s="13"/>
      <c r="M201" s="13">
        <v>2567</v>
      </c>
      <c r="N201" s="214"/>
      <c r="O201" s="214"/>
      <c r="P201" s="214"/>
      <c r="Q201" s="214"/>
    </row>
    <row r="202" spans="1:21" ht="15.95" customHeight="1" thickBot="1" x14ac:dyDescent="0.45">
      <c r="A202" s="184"/>
      <c r="B202" s="3"/>
      <c r="C202" s="280"/>
      <c r="D202" s="3"/>
      <c r="E202" s="281"/>
      <c r="F202" s="184"/>
      <c r="G202" s="282"/>
      <c r="H202" s="109"/>
      <c r="I202" s="282"/>
      <c r="J202" s="110"/>
      <c r="K202" s="282"/>
      <c r="L202" s="110"/>
      <c r="M202" s="282"/>
      <c r="N202" s="214"/>
      <c r="O202" s="214" t="str">
        <f>C197</f>
        <v>ผลการปรับปรุงกระบวนการจากการใช้เทคโนโลยีดิจิทัล* ตัวชี้วัดผลลัพธ์ของการปรับปรุงกระบวนการ และการบริการจากการใช้เทคโนโลยีดิจิทัลทั้งทางตรงและทางอ้อม เช่น ตัวชี้วัดด้านการเปิดข้อมูลการเชื่อมโยงข้อมูล การปรับปรุงบริการการให้บริการด้วยรูปแบบอิเล็กทรอนิกส์</v>
      </c>
      <c r="P202" s="215" t="str">
        <f>ตัววัดหมวด7และคำนวณคะแนน!N62</f>
        <v/>
      </c>
      <c r="Q202" s="214"/>
      <c r="T202" s="309" t="s">
        <v>143</v>
      </c>
      <c r="U202" s="309" t="s">
        <v>144</v>
      </c>
    </row>
    <row r="203" spans="1:21" ht="15.95" customHeight="1" x14ac:dyDescent="0.4">
      <c r="A203" s="184"/>
      <c r="B203" s="184"/>
      <c r="C203" s="184"/>
      <c r="D203" s="184"/>
      <c r="E203" s="184"/>
      <c r="F203" s="184"/>
      <c r="G203" s="184"/>
      <c r="H203" s="184"/>
      <c r="I203" s="184"/>
      <c r="J203" s="184"/>
      <c r="K203" s="184"/>
      <c r="L203" s="184"/>
      <c r="M203" s="184"/>
      <c r="N203" s="214"/>
      <c r="O203" s="214"/>
      <c r="P203" s="214"/>
      <c r="Q203" s="214"/>
    </row>
    <row r="204" spans="1:21" ht="15.95" customHeight="1" thickBot="1" x14ac:dyDescent="0.45">
      <c r="A204" s="184"/>
      <c r="B204" s="184"/>
      <c r="C204" s="13" t="s">
        <v>145</v>
      </c>
      <c r="D204" s="184"/>
      <c r="E204" s="184"/>
      <c r="F204" s="184"/>
      <c r="G204" s="184"/>
      <c r="H204" s="184"/>
      <c r="I204" s="184"/>
      <c r="J204" s="184"/>
      <c r="K204" s="184"/>
      <c r="L204" s="184"/>
      <c r="M204" s="184"/>
      <c r="N204" s="214"/>
      <c r="O204" s="214"/>
      <c r="P204" s="214"/>
      <c r="Q204" s="214"/>
    </row>
    <row r="205" spans="1:21" ht="15.95" customHeight="1" x14ac:dyDescent="0.4">
      <c r="A205" s="184"/>
      <c r="B205" s="184"/>
      <c r="C205" s="474"/>
      <c r="D205" s="475"/>
      <c r="E205" s="475"/>
      <c r="F205" s="475"/>
      <c r="G205" s="475"/>
      <c r="H205" s="475"/>
      <c r="I205" s="475"/>
      <c r="J205" s="475"/>
      <c r="K205" s="475"/>
      <c r="L205" s="475"/>
      <c r="M205" s="476"/>
      <c r="N205" s="214"/>
      <c r="O205" s="214"/>
      <c r="P205" s="214"/>
      <c r="Q205" s="214"/>
    </row>
    <row r="206" spans="1:21" ht="15.95" customHeight="1" x14ac:dyDescent="0.4">
      <c r="A206" s="184"/>
      <c r="B206" s="184"/>
      <c r="C206" s="477"/>
      <c r="D206" s="478"/>
      <c r="E206" s="478"/>
      <c r="F206" s="478"/>
      <c r="G206" s="478"/>
      <c r="H206" s="478"/>
      <c r="I206" s="478"/>
      <c r="J206" s="478"/>
      <c r="K206" s="478"/>
      <c r="L206" s="478"/>
      <c r="M206" s="479"/>
      <c r="N206" s="214"/>
      <c r="O206" s="214"/>
      <c r="P206" s="214"/>
      <c r="Q206" s="214"/>
    </row>
    <row r="207" spans="1:21" ht="15.95" customHeight="1" thickBot="1" x14ac:dyDescent="0.45">
      <c r="A207" s="184"/>
      <c r="B207" s="184"/>
      <c r="C207" s="480"/>
      <c r="D207" s="481"/>
      <c r="E207" s="481"/>
      <c r="F207" s="481"/>
      <c r="G207" s="481"/>
      <c r="H207" s="481"/>
      <c r="I207" s="481"/>
      <c r="J207" s="481"/>
      <c r="K207" s="481"/>
      <c r="L207" s="481"/>
      <c r="M207" s="482"/>
      <c r="N207" s="214"/>
      <c r="O207" s="214"/>
      <c r="P207" s="214"/>
      <c r="Q207" s="214"/>
    </row>
    <row r="208" spans="1:21" ht="15.95" customHeight="1" x14ac:dyDescent="0.4">
      <c r="A208" s="184"/>
      <c r="B208" s="184"/>
      <c r="C208" s="184"/>
      <c r="D208" s="184"/>
      <c r="E208" s="184"/>
      <c r="F208" s="184"/>
      <c r="G208" s="184"/>
      <c r="H208" s="184"/>
      <c r="I208" s="184"/>
      <c r="J208" s="184"/>
      <c r="K208" s="184"/>
      <c r="L208" s="184"/>
      <c r="M208" s="184"/>
      <c r="N208" s="186"/>
      <c r="O208" s="214"/>
      <c r="P208" s="214"/>
      <c r="Q208" s="214"/>
    </row>
    <row r="209" spans="1:21" ht="15.95" customHeight="1" thickBot="1" x14ac:dyDescent="0.45">
      <c r="A209" s="184"/>
      <c r="B209" s="3"/>
      <c r="C209" s="8" t="s">
        <v>137</v>
      </c>
      <c r="D209" s="3"/>
      <c r="E209" s="184"/>
      <c r="F209" s="184"/>
      <c r="G209" s="184"/>
      <c r="H209" s="184"/>
      <c r="I209" s="184"/>
      <c r="J209" s="184"/>
      <c r="K209" s="184"/>
      <c r="L209" s="184"/>
      <c r="M209" s="184"/>
      <c r="N209" s="214"/>
      <c r="O209" s="214"/>
      <c r="P209" s="214"/>
      <c r="Q209" s="214"/>
    </row>
    <row r="210" spans="1:21" ht="48" customHeight="1" thickBot="1" x14ac:dyDescent="0.45">
      <c r="A210" s="184"/>
      <c r="B210" s="184"/>
      <c r="C210" s="357" t="s">
        <v>335</v>
      </c>
      <c r="D210" s="358"/>
      <c r="E210" s="358"/>
      <c r="F210" s="358"/>
      <c r="G210" s="358"/>
      <c r="H210" s="358"/>
      <c r="I210" s="358"/>
      <c r="J210" s="358"/>
      <c r="K210" s="358"/>
      <c r="L210" s="358"/>
      <c r="M210" s="359"/>
      <c r="N210" s="214"/>
      <c r="O210" s="214"/>
      <c r="P210" s="214"/>
      <c r="Q210" s="214"/>
    </row>
    <row r="211" spans="1:21" ht="15.95" customHeight="1" thickBot="1" x14ac:dyDescent="0.45">
      <c r="A211" s="184"/>
      <c r="B211" s="184"/>
      <c r="C211" s="11" t="s">
        <v>138</v>
      </c>
      <c r="D211" s="184"/>
      <c r="E211" s="184"/>
      <c r="F211" s="184"/>
      <c r="G211" s="184"/>
      <c r="H211" s="184"/>
      <c r="I211" s="184"/>
      <c r="J211" s="184"/>
      <c r="K211" s="184"/>
      <c r="L211" s="184"/>
      <c r="M211" s="184"/>
      <c r="N211" s="214"/>
      <c r="O211" s="214"/>
      <c r="P211" s="214"/>
      <c r="Q211" s="214"/>
    </row>
    <row r="212" spans="1:21" ht="15.95" customHeight="1" thickBot="1" x14ac:dyDescent="0.45">
      <c r="A212" s="184"/>
      <c r="B212" s="184"/>
      <c r="C212" s="483"/>
      <c r="D212" s="484"/>
      <c r="E212" s="484"/>
      <c r="F212" s="484"/>
      <c r="G212" s="484"/>
      <c r="H212" s="484"/>
      <c r="I212" s="484"/>
      <c r="J212" s="484"/>
      <c r="K212" s="484"/>
      <c r="L212" s="484"/>
      <c r="M212" s="485"/>
      <c r="N212" s="214"/>
      <c r="O212" s="214"/>
      <c r="P212" s="214"/>
      <c r="Q212" s="214"/>
    </row>
    <row r="213" spans="1:21" ht="15.95" customHeight="1" x14ac:dyDescent="0.4">
      <c r="A213" s="184"/>
      <c r="B213" s="3"/>
      <c r="C213" s="360" t="s">
        <v>139</v>
      </c>
      <c r="D213" s="8"/>
      <c r="E213" s="362" t="s">
        <v>140</v>
      </c>
      <c r="F213" s="11"/>
      <c r="G213" s="364" t="s">
        <v>141</v>
      </c>
      <c r="H213" s="10"/>
      <c r="I213" s="366" t="s">
        <v>142</v>
      </c>
      <c r="J213" s="366"/>
      <c r="K213" s="366"/>
      <c r="L213" s="366"/>
      <c r="M213" s="366"/>
      <c r="N213" s="214"/>
      <c r="O213" s="214"/>
      <c r="P213" s="214"/>
      <c r="Q213" s="214"/>
    </row>
    <row r="214" spans="1:21" ht="15.95" customHeight="1" thickBot="1" x14ac:dyDescent="0.45">
      <c r="A214" s="184"/>
      <c r="B214" s="3"/>
      <c r="C214" s="361"/>
      <c r="D214" s="8"/>
      <c r="E214" s="363"/>
      <c r="F214" s="11"/>
      <c r="G214" s="365"/>
      <c r="H214" s="12"/>
      <c r="I214" s="13">
        <v>2565</v>
      </c>
      <c r="J214" s="13"/>
      <c r="K214" s="13">
        <v>2566</v>
      </c>
      <c r="L214" s="13"/>
      <c r="M214" s="13">
        <v>2567</v>
      </c>
      <c r="N214" s="214"/>
      <c r="O214" s="214"/>
      <c r="P214" s="214"/>
      <c r="Q214" s="214"/>
    </row>
    <row r="215" spans="1:21" ht="15.95" customHeight="1" thickBot="1" x14ac:dyDescent="0.45">
      <c r="A215" s="184"/>
      <c r="B215" s="3"/>
      <c r="C215" s="280"/>
      <c r="D215" s="3"/>
      <c r="E215" s="281"/>
      <c r="F215" s="184"/>
      <c r="G215" s="282"/>
      <c r="H215" s="109"/>
      <c r="I215" s="282"/>
      <c r="J215" s="110"/>
      <c r="K215" s="282"/>
      <c r="L215" s="110"/>
      <c r="M215" s="282"/>
      <c r="N215" s="214"/>
      <c r="O215" s="214" t="str">
        <f>C210</f>
        <v>ผลการปรับปรุงกระบวนการจากการใช้เทคโนโลยีดิจิทัล* ตัวชี้วัดผลลัพธ์ของการปรับปรุงกระบวนการ และการบริการจากการใช้เทคโนโลยีดิจิทัลทั้งทางตรงและทางอ้อม เช่น ตัวชี้วัดด้านการเปิดข้อมูลการเชื่อมโยงข้อมูล การปรับปรุงบริการการให้บริการด้วยรูปแบบอิเล็กทรอนิกส์</v>
      </c>
      <c r="P215" s="215" t="str">
        <f>ตัววัดหมวด7และคำนวณคะแนน!N63</f>
        <v/>
      </c>
      <c r="Q215" s="214"/>
      <c r="T215" s="309" t="s">
        <v>143</v>
      </c>
      <c r="U215" s="309" t="s">
        <v>144</v>
      </c>
    </row>
    <row r="216" spans="1:21" ht="15.95" customHeight="1" x14ac:dyDescent="0.4">
      <c r="A216" s="184"/>
      <c r="B216" s="184"/>
      <c r="C216" s="184"/>
      <c r="D216" s="184"/>
      <c r="E216" s="184"/>
      <c r="F216" s="184"/>
      <c r="G216" s="184"/>
      <c r="H216" s="184"/>
      <c r="I216" s="184"/>
      <c r="J216" s="184"/>
      <c r="K216" s="184"/>
      <c r="L216" s="184"/>
      <c r="M216" s="184"/>
      <c r="N216" s="214"/>
      <c r="O216" s="214"/>
      <c r="P216" s="214"/>
      <c r="Q216" s="214"/>
    </row>
    <row r="217" spans="1:21" ht="15.95" customHeight="1" thickBot="1" x14ac:dyDescent="0.45">
      <c r="A217" s="184"/>
      <c r="B217" s="184"/>
      <c r="C217" s="13" t="s">
        <v>145</v>
      </c>
      <c r="D217" s="184"/>
      <c r="E217" s="184"/>
      <c r="F217" s="184"/>
      <c r="G217" s="184"/>
      <c r="H217" s="184"/>
      <c r="I217" s="184"/>
      <c r="J217" s="184"/>
      <c r="K217" s="184"/>
      <c r="L217" s="184"/>
      <c r="M217" s="184"/>
      <c r="N217" s="214"/>
      <c r="O217" s="214"/>
      <c r="P217" s="214"/>
      <c r="Q217" s="214"/>
    </row>
    <row r="218" spans="1:21" ht="15.95" customHeight="1" x14ac:dyDescent="0.4">
      <c r="A218" s="184"/>
      <c r="B218" s="184"/>
      <c r="C218" s="474"/>
      <c r="D218" s="475"/>
      <c r="E218" s="475"/>
      <c r="F218" s="475"/>
      <c r="G218" s="475"/>
      <c r="H218" s="475"/>
      <c r="I218" s="475"/>
      <c r="J218" s="475"/>
      <c r="K218" s="475"/>
      <c r="L218" s="475"/>
      <c r="M218" s="476"/>
      <c r="N218" s="214"/>
      <c r="O218" s="214"/>
      <c r="P218" s="214"/>
      <c r="Q218" s="214"/>
    </row>
    <row r="219" spans="1:21" ht="15.95" customHeight="1" x14ac:dyDescent="0.4">
      <c r="A219" s="184"/>
      <c r="B219" s="184"/>
      <c r="C219" s="477"/>
      <c r="D219" s="478"/>
      <c r="E219" s="478"/>
      <c r="F219" s="478"/>
      <c r="G219" s="478"/>
      <c r="H219" s="478"/>
      <c r="I219" s="478"/>
      <c r="J219" s="478"/>
      <c r="K219" s="478"/>
      <c r="L219" s="478"/>
      <c r="M219" s="479"/>
      <c r="N219" s="214"/>
      <c r="O219" s="214"/>
      <c r="P219" s="214"/>
      <c r="Q219" s="214"/>
    </row>
    <row r="220" spans="1:21" ht="15.95" customHeight="1" thickBot="1" x14ac:dyDescent="0.45">
      <c r="A220" s="184"/>
      <c r="B220" s="184"/>
      <c r="C220" s="480"/>
      <c r="D220" s="481"/>
      <c r="E220" s="481"/>
      <c r="F220" s="481"/>
      <c r="G220" s="481"/>
      <c r="H220" s="481"/>
      <c r="I220" s="481"/>
      <c r="J220" s="481"/>
      <c r="K220" s="481"/>
      <c r="L220" s="481"/>
      <c r="M220" s="482"/>
      <c r="N220" s="214"/>
      <c r="O220" s="214"/>
      <c r="P220" s="214"/>
      <c r="Q220" s="214"/>
    </row>
    <row r="221" spans="1:21" ht="15.95" customHeight="1" x14ac:dyDescent="0.4">
      <c r="A221" s="184"/>
      <c r="B221" s="184"/>
      <c r="C221" s="184"/>
      <c r="D221" s="184"/>
      <c r="E221" s="184"/>
      <c r="F221" s="184"/>
      <c r="G221" s="184"/>
      <c r="H221" s="184"/>
      <c r="I221" s="184"/>
      <c r="J221" s="184"/>
      <c r="K221" s="184"/>
      <c r="L221" s="184"/>
      <c r="M221" s="184"/>
      <c r="N221" s="186"/>
      <c r="O221" s="214"/>
      <c r="P221" s="214"/>
      <c r="Q221" s="214"/>
    </row>
  </sheetData>
  <sheetProtection algorithmName="SHA-512" hashValue="3quTwHoqkv/IYju49liFf4ghR5dbIsI4ny0B4NsvfTQRkAM/dErP+KTU/eOFNTQpiHQRsqhm9jkzJWYKoHW0fQ==" saltValue="J85RtsfjTAbhWM4Y6kKWKw==" spinCount="100000" sheet="1" objects="1" scenarios="1" formatRows="0"/>
  <mergeCells count="43">
    <mergeCell ref="C218:M220"/>
    <mergeCell ref="C210:M210"/>
    <mergeCell ref="C212:M212"/>
    <mergeCell ref="C213:C214"/>
    <mergeCell ref="E213:E214"/>
    <mergeCell ref="G213:G214"/>
    <mergeCell ref="I213:M213"/>
    <mergeCell ref="C199:M199"/>
    <mergeCell ref="C49:M64"/>
    <mergeCell ref="O148:O153"/>
    <mergeCell ref="C182:M182"/>
    <mergeCell ref="C184:M184"/>
    <mergeCell ref="C185:C186"/>
    <mergeCell ref="E185:E186"/>
    <mergeCell ref="G185:G186"/>
    <mergeCell ref="I185:M185"/>
    <mergeCell ref="C190:M192"/>
    <mergeCell ref="O139:O143"/>
    <mergeCell ref="A165:M165"/>
    <mergeCell ref="C205:M207"/>
    <mergeCell ref="C146:M161"/>
    <mergeCell ref="C109:M124"/>
    <mergeCell ref="C169:M169"/>
    <mergeCell ref="C172:C173"/>
    <mergeCell ref="E172:E173"/>
    <mergeCell ref="G172:G173"/>
    <mergeCell ref="I172:M172"/>
    <mergeCell ref="A164:M164"/>
    <mergeCell ref="C177:M179"/>
    <mergeCell ref="C197:M197"/>
    <mergeCell ref="C200:C201"/>
    <mergeCell ref="E200:E201"/>
    <mergeCell ref="G200:G201"/>
    <mergeCell ref="I200:M200"/>
    <mergeCell ref="C171:M171"/>
    <mergeCell ref="C14:M29"/>
    <mergeCell ref="O17:O22"/>
    <mergeCell ref="O25:O30"/>
    <mergeCell ref="C78:M93"/>
    <mergeCell ref="O78:O83"/>
    <mergeCell ref="O86:O91"/>
    <mergeCell ref="O35:O41"/>
    <mergeCell ref="O44:O49"/>
  </mergeCells>
  <conditionalFormatting sqref="C8 C144">
    <cfRule type="cellIs" dxfId="189" priority="81" stopIfTrue="1" operator="equal">
      <formula>"$T$8"</formula>
    </cfRule>
    <cfRule type="cellIs" dxfId="188" priority="80" operator="equal">
      <formula>$T$8</formula>
    </cfRule>
    <cfRule type="cellIs" dxfId="187" priority="79" stopIfTrue="1" operator="equal">
      <formula>$U$8</formula>
    </cfRule>
    <cfRule type="cellIs" dxfId="186" priority="82" operator="equal">
      <formula>"$U$8"</formula>
    </cfRule>
  </conditionalFormatting>
  <conditionalFormatting sqref="C11:C12">
    <cfRule type="cellIs" dxfId="185" priority="78" operator="equal">
      <formula>$T$8</formula>
    </cfRule>
    <cfRule type="cellIs" dxfId="184" priority="77" stopIfTrue="1" operator="equal">
      <formula>$U$8</formula>
    </cfRule>
  </conditionalFormatting>
  <conditionalFormatting sqref="C34">
    <cfRule type="cellIs" dxfId="183" priority="74" operator="equal">
      <formula>$T$8</formula>
    </cfRule>
    <cfRule type="cellIs" dxfId="182" priority="76" operator="equal">
      <formula>"$U$8"</formula>
    </cfRule>
    <cfRule type="cellIs" dxfId="181" priority="75" stopIfTrue="1" operator="equal">
      <formula>"$T$8"</formula>
    </cfRule>
    <cfRule type="cellIs" dxfId="180" priority="73" stopIfTrue="1" operator="equal">
      <formula>$U$8</formula>
    </cfRule>
  </conditionalFormatting>
  <conditionalFormatting sqref="C36">
    <cfRule type="cellIs" dxfId="179" priority="72" operator="equal">
      <formula>"$U$8"</formula>
    </cfRule>
    <cfRule type="cellIs" dxfId="178" priority="71" stopIfTrue="1" operator="equal">
      <formula>"$T$8"</formula>
    </cfRule>
    <cfRule type="cellIs" dxfId="177" priority="70" operator="equal">
      <formula>$T$8</formula>
    </cfRule>
    <cfRule type="cellIs" dxfId="176" priority="69" stopIfTrue="1" operator="equal">
      <formula>$U$8</formula>
    </cfRule>
  </conditionalFormatting>
  <conditionalFormatting sqref="C39">
    <cfRule type="cellIs" dxfId="175" priority="66" operator="equal">
      <formula>$T$8</formula>
    </cfRule>
    <cfRule type="cellIs" dxfId="174" priority="68" operator="equal">
      <formula>"$U$8"</formula>
    </cfRule>
    <cfRule type="cellIs" dxfId="173" priority="67" stopIfTrue="1" operator="equal">
      <formula>"$T$8"</formula>
    </cfRule>
    <cfRule type="cellIs" dxfId="172" priority="65" stopIfTrue="1" operator="equal">
      <formula>$U$8</formula>
    </cfRule>
  </conditionalFormatting>
  <conditionalFormatting sqref="C42">
    <cfRule type="cellIs" dxfId="171" priority="60" operator="equal">
      <formula>"$U$8"</formula>
    </cfRule>
    <cfRule type="cellIs" dxfId="170" priority="59" stopIfTrue="1" operator="equal">
      <formula>"$T$8"</formula>
    </cfRule>
    <cfRule type="cellIs" dxfId="169" priority="58" operator="equal">
      <formula>$T$8</formula>
    </cfRule>
    <cfRule type="cellIs" dxfId="168" priority="57" stopIfTrue="1" operator="equal">
      <formula>$U$8</formula>
    </cfRule>
  </conditionalFormatting>
  <conditionalFormatting sqref="C45">
    <cfRule type="cellIs" dxfId="167" priority="56" operator="equal">
      <formula>"$U$8"</formula>
    </cfRule>
    <cfRule type="cellIs" dxfId="166" priority="55" stopIfTrue="1" operator="equal">
      <formula>"$T$8"</formula>
    </cfRule>
    <cfRule type="cellIs" dxfId="165" priority="54" operator="equal">
      <formula>$T$8</formula>
    </cfRule>
    <cfRule type="cellIs" dxfId="164" priority="53" stopIfTrue="1" operator="equal">
      <formula>$U$8</formula>
    </cfRule>
  </conditionalFormatting>
  <conditionalFormatting sqref="C69">
    <cfRule type="cellIs" dxfId="163" priority="50" operator="equal">
      <formula>$T$8</formula>
    </cfRule>
    <cfRule type="cellIs" dxfId="162" priority="49" stopIfTrue="1" operator="equal">
      <formula>$U$8</formula>
    </cfRule>
    <cfRule type="cellIs" dxfId="161" priority="52" operator="equal">
      <formula>"$U$8"</formula>
    </cfRule>
    <cfRule type="cellIs" dxfId="160" priority="51" stopIfTrue="1" operator="equal">
      <formula>"$T$8"</formula>
    </cfRule>
  </conditionalFormatting>
  <conditionalFormatting sqref="C71">
    <cfRule type="cellIs" dxfId="159" priority="43" stopIfTrue="1" operator="equal">
      <formula>"$T$8"</formula>
    </cfRule>
    <cfRule type="cellIs" dxfId="158" priority="44" operator="equal">
      <formula>"$U$8"</formula>
    </cfRule>
    <cfRule type="cellIs" dxfId="157" priority="41" stopIfTrue="1" operator="equal">
      <formula>$U$8</formula>
    </cfRule>
    <cfRule type="cellIs" dxfId="156" priority="42" operator="equal">
      <formula>$T$8</formula>
    </cfRule>
  </conditionalFormatting>
  <conditionalFormatting sqref="C74">
    <cfRule type="cellIs" dxfId="155" priority="45" stopIfTrue="1" operator="equal">
      <formula>$U$8</formula>
    </cfRule>
    <cfRule type="cellIs" dxfId="154" priority="46" operator="equal">
      <formula>$T$8</formula>
    </cfRule>
    <cfRule type="cellIs" dxfId="153" priority="47" stopIfTrue="1" operator="equal">
      <formula>"$T$8"</formula>
    </cfRule>
    <cfRule type="cellIs" dxfId="152" priority="48" operator="equal">
      <formula>"$U$8"</formula>
    </cfRule>
  </conditionalFormatting>
  <conditionalFormatting sqref="C97">
    <cfRule type="cellIs" dxfId="151" priority="40" operator="equal">
      <formula>"$U$8"</formula>
    </cfRule>
    <cfRule type="cellIs" dxfId="150" priority="39" stopIfTrue="1" operator="equal">
      <formula>"$T$8"</formula>
    </cfRule>
    <cfRule type="cellIs" dxfId="149" priority="38" operator="equal">
      <formula>$T$8</formula>
    </cfRule>
    <cfRule type="cellIs" dxfId="148" priority="37" stopIfTrue="1" operator="equal">
      <formula>$U$8</formula>
    </cfRule>
  </conditionalFormatting>
  <conditionalFormatting sqref="C99">
    <cfRule type="cellIs" dxfId="147" priority="30" operator="equal">
      <formula>$T$8</formula>
    </cfRule>
    <cfRule type="cellIs" dxfId="146" priority="29" stopIfTrue="1" operator="equal">
      <formula>$U$8</formula>
    </cfRule>
    <cfRule type="cellIs" dxfId="145" priority="32" operator="equal">
      <formula>"$U$8"</formula>
    </cfRule>
    <cfRule type="cellIs" dxfId="144" priority="31" stopIfTrue="1" operator="equal">
      <formula>"$T$8"</formula>
    </cfRule>
  </conditionalFormatting>
  <conditionalFormatting sqref="C102">
    <cfRule type="cellIs" dxfId="143" priority="36" operator="equal">
      <formula>"$U$8"</formula>
    </cfRule>
    <cfRule type="cellIs" dxfId="142" priority="35" stopIfTrue="1" operator="equal">
      <formula>"$T$8"</formula>
    </cfRule>
    <cfRule type="cellIs" dxfId="141" priority="34" operator="equal">
      <formula>$T$8</formula>
    </cfRule>
    <cfRule type="cellIs" dxfId="140" priority="33" stopIfTrue="1" operator="equal">
      <formula>$U$8</formula>
    </cfRule>
  </conditionalFormatting>
  <conditionalFormatting sqref="C105">
    <cfRule type="cellIs" dxfId="139" priority="25" stopIfTrue="1" operator="equal">
      <formula>$U$8</formula>
    </cfRule>
    <cfRule type="cellIs" dxfId="138" priority="26" operator="equal">
      <formula>$T$8</formula>
    </cfRule>
    <cfRule type="cellIs" dxfId="137" priority="28" operator="equal">
      <formula>"$U$8"</formula>
    </cfRule>
    <cfRule type="cellIs" dxfId="136" priority="27" stopIfTrue="1" operator="equal">
      <formula>"$T$8"</formula>
    </cfRule>
  </conditionalFormatting>
  <conditionalFormatting sqref="C132">
    <cfRule type="cellIs" dxfId="135" priority="24" operator="equal">
      <formula>"$U$8"</formula>
    </cfRule>
    <cfRule type="cellIs" dxfId="134" priority="23" stopIfTrue="1" operator="equal">
      <formula>"$T$8"</formula>
    </cfRule>
    <cfRule type="cellIs" dxfId="133" priority="22" operator="equal">
      <formula>$T$8</formula>
    </cfRule>
    <cfRule type="cellIs" dxfId="132" priority="21" stopIfTrue="1" operator="equal">
      <formula>$U$8</formula>
    </cfRule>
  </conditionalFormatting>
  <conditionalFormatting sqref="C135">
    <cfRule type="cellIs" dxfId="131" priority="20" operator="equal">
      <formula>"$U$8"</formula>
    </cfRule>
    <cfRule type="cellIs" dxfId="130" priority="17" stopIfTrue="1" operator="equal">
      <formula>$U$8</formula>
    </cfRule>
    <cfRule type="cellIs" dxfId="129" priority="19" stopIfTrue="1" operator="equal">
      <formula>"$T$8"</formula>
    </cfRule>
    <cfRule type="cellIs" dxfId="128" priority="18" operator="equal">
      <formula>$T$8</formula>
    </cfRule>
  </conditionalFormatting>
  <conditionalFormatting sqref="C137">
    <cfRule type="cellIs" dxfId="127" priority="10" operator="equal">
      <formula>$T$8</formula>
    </cfRule>
    <cfRule type="cellIs" dxfId="126" priority="9" stopIfTrue="1" operator="equal">
      <formula>$U$8</formula>
    </cfRule>
    <cfRule type="cellIs" dxfId="125" priority="12" operator="equal">
      <formula>"$U$8"</formula>
    </cfRule>
    <cfRule type="cellIs" dxfId="124" priority="11" stopIfTrue="1" operator="equal">
      <formula>"$T$8"</formula>
    </cfRule>
  </conditionalFormatting>
  <conditionalFormatting sqref="C141:C142">
    <cfRule type="cellIs" dxfId="123" priority="16" operator="equal">
      <formula>"$U$8"</formula>
    </cfRule>
    <cfRule type="cellIs" dxfId="122" priority="15" stopIfTrue="1" operator="equal">
      <formula>"$T$8"</formula>
    </cfRule>
    <cfRule type="cellIs" dxfId="121" priority="14" operator="equal">
      <formula>$T$8</formula>
    </cfRule>
    <cfRule type="cellIs" dxfId="120" priority="13" stopIfTrue="1" operator="equal">
      <formula>$U$8</formula>
    </cfRule>
  </conditionalFormatting>
  <dataValidations count="7">
    <dataValidation type="list" allowBlank="1" showInputMessage="1" showErrorMessage="1" sqref="C137 C135 C141:C142 C132 C105 C99 C97 C102 C71 C69 C74 C45 C42 C39 C36 C34 C144 C8 E215 E174 E202 E187 C11:C12" xr:uid="{26D9C167-5CD1-CD4B-B6C2-0FCABCF541E8}">
      <formula1>$T8:$U8</formula1>
    </dataValidation>
    <dataValidation allowBlank="1" showErrorMessage="1" sqref="S49:S64 S109:S124 S146:S161 S169 S197 S182 S210 S14:S29 S78:S93" xr:uid="{9F853E35-65B7-FC41-A69A-9A931CFA941D}"/>
    <dataValidation type="list" allowBlank="1" showInputMessage="1" showErrorMessage="1" sqref="Q4 Q66 Q126" xr:uid="{54C3344A-D848-8D4B-95B9-EF445B0D7483}">
      <formula1>$X$4:$Z$4</formula1>
    </dataValidation>
    <dataValidation type="list" allowBlank="1" showInputMessage="1" showErrorMessage="1" sqref="Q164:Q165" xr:uid="{D4E94009-C4BD-E34E-99F9-905B99D492FA}">
      <formula1>$W$4:$Y$4</formula1>
    </dataValidation>
    <dataValidation type="textLength" operator="lessThanOrEqual" allowBlank="1" showErrorMessage="1" errorTitle="ข้อแนะนำ" error="ระบุข้อความไม่เกิน 3,000 อักขระ" promptTitle="ข้อแนะนำ" prompt="ระบุข้อความไม่เกิน xxxx อักขระ" sqref="C146:M161 C49:M64 C14:M29 C78:M93" xr:uid="{55AE7811-E9EF-A34B-974A-0A3DFC9C55F5}">
      <formula1>3000</formula1>
    </dataValidation>
    <dataValidation type="textLength" operator="lessThanOrEqual" allowBlank="1" showErrorMessage="1" errorTitle="ข้อแนะนำ" error="ระบุข้อความไม่เกิน xxxx อักขระ" promptTitle="ข้อแนะนำ" prompt="ระบุข้อความไม่เกิน xxxx อักขระ" sqref="C109:M124" xr:uid="{80004B4E-9038-5442-9CDE-AC2E2AFAFCA9}">
      <formula1>3000</formula1>
    </dataValidation>
    <dataValidation type="textLength" operator="lessThanOrEqual" allowBlank="1" showInputMessage="1" showErrorMessage="1" sqref="C169:M169 C171:M171 C177:M179 C182:M182 C184:M184 C190:M192 C197:M197 C199:M199 C205:M207 C210:M210 C212:M212 C218:M220" xr:uid="{EEDEA730-BA79-4AB8-9878-EB68BC6D5CAC}">
      <formula1>1000</formula1>
    </dataValidation>
  </dataValidations>
  <pageMargins left="0.7" right="0.7" top="0.75" bottom="0.75" header="0.3" footer="0.3"/>
  <pageSetup paperSize="9" scale="93" orientation="portrait" r:id="rId1"/>
  <rowBreaks count="6" manualBreakCount="6">
    <brk id="30" max="16" man="1"/>
    <brk id="65" max="16383" man="1"/>
    <brk id="94" max="16" man="1"/>
    <brk id="125" max="16383" man="1"/>
    <brk id="162" max="16383" man="1"/>
    <brk id="193" max="16" man="1"/>
  </rowBreaks>
  <colBreaks count="1" manualBreakCount="1">
    <brk id="13" max="194"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472C5-F2C9-9D41-B880-32250E2BD325}">
  <sheetPr>
    <tabColor rgb="FFFFC000"/>
  </sheetPr>
  <dimension ref="A1:AH270"/>
  <sheetViews>
    <sheetView zoomScale="70" zoomScaleNormal="70" zoomScaleSheetLayoutView="70" zoomScalePageLayoutView="55" workbookViewId="0">
      <pane ySplit="2" topLeftCell="A3" activePane="bottomLeft" state="frozen"/>
      <selection pane="bottomLeft" activeCell="B39" sqref="B39"/>
    </sheetView>
  </sheetViews>
  <sheetFormatPr defaultColWidth="11.5" defaultRowHeight="14.25" x14ac:dyDescent="0.2"/>
  <cols>
    <col min="1" max="3" width="5.875" customWidth="1"/>
    <col min="4" max="5" width="7.875" customWidth="1"/>
    <col min="6" max="6" width="1" customWidth="1"/>
    <col min="7" max="7" width="9.875" customWidth="1"/>
    <col min="8" max="8" width="1" customWidth="1"/>
    <col min="10" max="10" width="1" customWidth="1"/>
    <col min="12" max="12" width="1" customWidth="1"/>
    <col min="14" max="14" width="2.375" style="133" customWidth="1"/>
    <col min="15" max="15" width="50.625" style="133" customWidth="1"/>
    <col min="16" max="17" width="15.125" style="133" customWidth="1"/>
    <col min="18" max="18" width="7.125" style="137" customWidth="1"/>
    <col min="19" max="19" width="3.125" style="137" hidden="1" customWidth="1"/>
    <col min="20" max="21" width="10.875" style="137" hidden="1" customWidth="1"/>
    <col min="22" max="26" width="11.5" style="137" hidden="1" customWidth="1"/>
    <col min="27" max="27" width="11.5" style="137" customWidth="1"/>
    <col min="28" max="32" width="11.5" style="133" customWidth="1"/>
    <col min="33" max="34" width="11.5" style="133"/>
  </cols>
  <sheetData>
    <row r="1" spans="1:34" ht="15.75" thickBot="1" x14ac:dyDescent="0.25">
      <c r="A1" s="1"/>
      <c r="B1" s="5"/>
      <c r="C1" s="1"/>
      <c r="D1" s="1"/>
      <c r="E1" s="1"/>
      <c r="F1" s="1"/>
      <c r="G1" s="1"/>
      <c r="H1" s="1"/>
      <c r="I1" s="1"/>
      <c r="J1" s="1"/>
      <c r="K1" s="1"/>
      <c r="L1" s="1"/>
      <c r="M1" s="1"/>
      <c r="N1" s="130"/>
      <c r="O1" s="130"/>
      <c r="P1" s="131" t="s">
        <v>69</v>
      </c>
      <c r="Q1" s="131" t="s">
        <v>70</v>
      </c>
    </row>
    <row r="2" spans="1:34" s="148" customFormat="1" ht="48.75" customHeight="1" thickBot="1" x14ac:dyDescent="0.25">
      <c r="A2" s="141" t="s">
        <v>336</v>
      </c>
      <c r="B2" s="143"/>
      <c r="C2" s="143"/>
      <c r="D2" s="143"/>
      <c r="E2" s="143"/>
      <c r="F2" s="143"/>
      <c r="G2" s="143"/>
      <c r="H2" s="143"/>
      <c r="I2" s="143"/>
      <c r="J2" s="143"/>
      <c r="K2" s="143"/>
      <c r="L2" s="143"/>
      <c r="M2" s="143"/>
      <c r="N2" s="144"/>
      <c r="O2" s="142" t="str">
        <f>A2</f>
        <v>หมวด 5 การมุ่งเน้นบุคลากร</v>
      </c>
      <c r="P2" s="145" t="str">
        <f>IFERROR(AVERAGE(P4,P66,P122),"")</f>
        <v/>
      </c>
      <c r="Q2" s="146" t="str">
        <f>IFERROR(AVERAGE(Q4,Q66,Q122),"")</f>
        <v/>
      </c>
      <c r="R2" s="168"/>
      <c r="S2" s="168"/>
      <c r="T2" s="168"/>
      <c r="U2" s="168"/>
      <c r="V2" s="168"/>
      <c r="W2" s="168"/>
      <c r="X2" s="168"/>
      <c r="Y2" s="168"/>
      <c r="Z2" s="168"/>
      <c r="AA2" s="168"/>
      <c r="AB2" s="152"/>
      <c r="AC2" s="152"/>
      <c r="AD2" s="152"/>
      <c r="AE2" s="152"/>
      <c r="AF2" s="152"/>
      <c r="AG2" s="152"/>
      <c r="AH2" s="152"/>
    </row>
    <row r="3" spans="1:34" ht="24.75" thickBot="1" x14ac:dyDescent="0.25">
      <c r="A3" s="2" t="s">
        <v>77</v>
      </c>
      <c r="B3" s="1"/>
      <c r="C3" s="1"/>
      <c r="D3" s="1"/>
      <c r="E3" s="1"/>
      <c r="F3" s="1"/>
      <c r="G3" s="1"/>
      <c r="H3" s="1"/>
      <c r="I3" s="1"/>
      <c r="J3" s="1"/>
      <c r="K3" s="1"/>
      <c r="L3" s="1"/>
      <c r="M3" s="1"/>
      <c r="N3" s="130"/>
      <c r="O3" s="130"/>
      <c r="P3" s="130"/>
      <c r="Q3" s="130"/>
    </row>
    <row r="4" spans="1:34" s="148" customFormat="1" ht="32.25" customHeight="1" thickBot="1" x14ac:dyDescent="0.25">
      <c r="A4" s="159" t="s">
        <v>337</v>
      </c>
      <c r="B4" s="161"/>
      <c r="C4" s="161"/>
      <c r="D4" s="161"/>
      <c r="E4" s="161"/>
      <c r="F4" s="161"/>
      <c r="G4" s="161"/>
      <c r="H4" s="161"/>
      <c r="I4" s="161"/>
      <c r="J4" s="161"/>
      <c r="K4" s="161"/>
      <c r="L4" s="161"/>
      <c r="M4" s="161"/>
      <c r="N4" s="144"/>
      <c r="O4" s="162" t="str">
        <f>A4</f>
        <v>5.1 ระบบการจัดการบุคลากรตอบสนองยุทธศาสตร์และสร้างแรงจูงใจ</v>
      </c>
      <c r="P4" s="154" t="str">
        <f>IF(SUM(P5:P46)=0,"",SUM(P5:P46))</f>
        <v/>
      </c>
      <c r="Q4" s="155"/>
      <c r="R4" s="168"/>
      <c r="S4" s="168"/>
      <c r="T4" s="168"/>
      <c r="U4" s="168"/>
      <c r="V4" s="168"/>
      <c r="W4" s="168"/>
      <c r="X4" s="168">
        <v>300</v>
      </c>
      <c r="Y4" s="168">
        <v>400</v>
      </c>
      <c r="Z4" s="168">
        <v>500</v>
      </c>
      <c r="AA4" s="168"/>
      <c r="AB4" s="152"/>
      <c r="AC4" s="152"/>
      <c r="AD4" s="152"/>
      <c r="AE4" s="152"/>
      <c r="AF4" s="152"/>
      <c r="AG4" s="152"/>
      <c r="AH4" s="152"/>
    </row>
    <row r="5" spans="1:34" ht="15.75" customHeight="1" x14ac:dyDescent="0.2">
      <c r="A5" s="1"/>
      <c r="B5" s="3" t="s">
        <v>338</v>
      </c>
      <c r="C5" s="1"/>
      <c r="D5" s="3"/>
      <c r="E5" s="1"/>
      <c r="F5" s="1"/>
      <c r="G5" s="1"/>
      <c r="H5" s="1"/>
      <c r="I5" s="1"/>
      <c r="J5" s="1"/>
      <c r="K5" s="1"/>
      <c r="L5" s="1"/>
      <c r="M5" s="1"/>
      <c r="N5" s="130"/>
      <c r="O5" s="130"/>
      <c r="P5" s="221"/>
      <c r="Q5" s="221"/>
    </row>
    <row r="6" spans="1:34" ht="8.1" customHeight="1" thickBot="1" x14ac:dyDescent="0.25">
      <c r="A6" s="1"/>
      <c r="B6" s="1"/>
      <c r="C6" s="1"/>
      <c r="D6" s="1"/>
      <c r="E6" s="1"/>
      <c r="F6" s="1"/>
      <c r="G6" s="1"/>
      <c r="H6" s="1"/>
      <c r="I6" s="1"/>
      <c r="J6" s="1"/>
      <c r="K6" s="1"/>
      <c r="L6" s="1"/>
      <c r="M6" s="1"/>
      <c r="N6" s="130"/>
      <c r="O6" s="130"/>
      <c r="P6" s="21"/>
      <c r="Q6" s="21"/>
    </row>
    <row r="7" spans="1:34" ht="15.75" customHeight="1" thickBot="1" x14ac:dyDescent="0.25">
      <c r="A7" s="1"/>
      <c r="B7" s="1"/>
      <c r="C7" s="176"/>
      <c r="D7" s="3" t="s">
        <v>339</v>
      </c>
      <c r="E7" s="1"/>
      <c r="F7" s="1"/>
      <c r="G7" s="1"/>
      <c r="H7" s="1"/>
      <c r="I7" s="1"/>
      <c r="J7" s="1"/>
      <c r="K7" s="1"/>
      <c r="L7" s="1"/>
      <c r="M7" s="1"/>
      <c r="N7" s="130"/>
      <c r="O7" s="130"/>
      <c r="P7" s="292">
        <f>IF(C7="☑",300,IF(C7="☒", 0, 0))</f>
        <v>0</v>
      </c>
      <c r="Q7" s="21"/>
      <c r="S7" s="137" t="s">
        <v>85</v>
      </c>
      <c r="T7" s="137" t="s">
        <v>83</v>
      </c>
      <c r="U7" s="137" t="s">
        <v>86</v>
      </c>
      <c r="W7" s="137" t="str">
        <f>IF(OR((C7="☒"),(C11="☒"),(C16="☒")),"พัฒนากระบวนการวิเคราะห์และจัดทำแผนด้านกำลังคนที่ตอบสนองความต้องการและการเปลี่ยนแปลงขององค์การ","")</f>
        <v/>
      </c>
    </row>
    <row r="8" spans="1:34" ht="15.75" customHeight="1" x14ac:dyDescent="0.2">
      <c r="A8" s="1"/>
      <c r="B8" s="1"/>
      <c r="C8" s="1"/>
      <c r="D8" s="3" t="s">
        <v>340</v>
      </c>
      <c r="E8" s="1"/>
      <c r="F8" s="1"/>
      <c r="G8" s="1"/>
      <c r="H8" s="1"/>
      <c r="I8" s="1"/>
      <c r="J8" s="1"/>
      <c r="K8" s="1"/>
      <c r="L8" s="1"/>
      <c r="M8" s="1"/>
      <c r="N8" s="130"/>
      <c r="O8" s="130"/>
      <c r="P8" s="21"/>
      <c r="Q8" s="21"/>
    </row>
    <row r="9" spans="1:34" ht="15.75" customHeight="1" x14ac:dyDescent="0.2">
      <c r="A9" s="1"/>
      <c r="B9" s="1"/>
      <c r="C9" s="1"/>
      <c r="D9" s="3" t="s">
        <v>341</v>
      </c>
      <c r="E9" s="1"/>
      <c r="F9" s="1"/>
      <c r="G9" s="1"/>
      <c r="H9" s="1"/>
      <c r="I9" s="1"/>
      <c r="J9" s="1"/>
      <c r="K9" s="1"/>
      <c r="L9" s="1"/>
      <c r="M9" s="1"/>
      <c r="N9" s="130"/>
      <c r="O9" s="130"/>
      <c r="P9" s="291"/>
      <c r="Q9" s="21"/>
    </row>
    <row r="10" spans="1:34" ht="8.1" customHeight="1" thickBot="1" x14ac:dyDescent="0.25">
      <c r="A10" s="1"/>
      <c r="B10" s="1"/>
      <c r="C10" s="1"/>
      <c r="D10" s="1"/>
      <c r="E10" s="1"/>
      <c r="F10" s="1"/>
      <c r="G10" s="1"/>
      <c r="H10" s="1"/>
      <c r="I10" s="1"/>
      <c r="J10" s="1"/>
      <c r="K10" s="1"/>
      <c r="L10" s="1"/>
      <c r="M10" s="1"/>
      <c r="N10" s="130"/>
      <c r="O10" s="130"/>
      <c r="P10" s="292"/>
      <c r="Q10" s="21"/>
    </row>
    <row r="11" spans="1:34" ht="15.75" customHeight="1" thickBot="1" x14ac:dyDescent="0.25">
      <c r="A11" s="1"/>
      <c r="B11" s="1"/>
      <c r="C11" s="176"/>
      <c r="D11" s="3" t="s">
        <v>342</v>
      </c>
      <c r="E11" s="1"/>
      <c r="F11" s="1"/>
      <c r="G11" s="1"/>
      <c r="H11" s="1"/>
      <c r="I11" s="1"/>
      <c r="J11" s="1"/>
      <c r="K11" s="1"/>
      <c r="L11" s="1"/>
      <c r="M11" s="1"/>
      <c r="N11" s="130"/>
      <c r="O11" s="130"/>
      <c r="P11" s="292">
        <f>IF(C11="☑",100/5,IF(C11="☒", 0, 0))</f>
        <v>0</v>
      </c>
      <c r="Q11" s="21"/>
      <c r="S11" s="137" t="s">
        <v>90</v>
      </c>
      <c r="T11" s="137" t="s">
        <v>83</v>
      </c>
      <c r="U11" s="137" t="s">
        <v>86</v>
      </c>
    </row>
    <row r="12" spans="1:34" ht="15.75" customHeight="1" x14ac:dyDescent="0.2">
      <c r="A12" s="1"/>
      <c r="B12" s="1"/>
      <c r="C12" s="1"/>
      <c r="D12" s="3" t="s">
        <v>343</v>
      </c>
      <c r="E12" s="1"/>
      <c r="F12" s="1"/>
      <c r="G12" s="1"/>
      <c r="H12" s="1"/>
      <c r="I12" s="1"/>
      <c r="J12" s="1"/>
      <c r="K12" s="1"/>
      <c r="L12" s="1"/>
      <c r="M12" s="1"/>
      <c r="N12" s="130"/>
      <c r="O12" s="130"/>
      <c r="P12" s="292"/>
      <c r="Q12" s="21"/>
    </row>
    <row r="13" spans="1:34" ht="8.1" customHeight="1" thickBot="1" x14ac:dyDescent="0.25">
      <c r="A13" s="1"/>
      <c r="B13" s="1"/>
      <c r="C13" s="1"/>
      <c r="D13" s="1"/>
      <c r="E13" s="1"/>
      <c r="F13" s="1"/>
      <c r="G13" s="1"/>
      <c r="H13" s="1"/>
      <c r="I13" s="1"/>
      <c r="J13" s="1"/>
      <c r="K13" s="1"/>
      <c r="L13" s="1"/>
      <c r="M13" s="1"/>
      <c r="N13" s="130"/>
      <c r="O13" s="130"/>
      <c r="P13" s="291"/>
      <c r="Q13" s="21"/>
    </row>
    <row r="14" spans="1:34" ht="15.75" customHeight="1" thickBot="1" x14ac:dyDescent="0.25">
      <c r="A14" s="1"/>
      <c r="B14" s="1"/>
      <c r="C14" s="176"/>
      <c r="D14" s="3" t="s">
        <v>344</v>
      </c>
      <c r="E14" s="1"/>
      <c r="F14" s="1"/>
      <c r="G14" s="1"/>
      <c r="H14" s="1"/>
      <c r="I14" s="1"/>
      <c r="J14" s="1"/>
      <c r="K14" s="1"/>
      <c r="L14" s="1"/>
      <c r="M14" s="1"/>
      <c r="N14" s="130"/>
      <c r="O14" s="130"/>
      <c r="P14" s="292">
        <f>IF(C14="☑",100/5,IF(C14="☒", 0, 0))</f>
        <v>0</v>
      </c>
      <c r="Q14" s="21"/>
      <c r="S14" s="137" t="s">
        <v>90</v>
      </c>
      <c r="T14" s="137" t="s">
        <v>83</v>
      </c>
      <c r="U14" s="137" t="s">
        <v>86</v>
      </c>
      <c r="W14" s="137" t="str">
        <f>IF(OR((C14="☒")),"พัฒนาการนำเทคโนโลยีดิจทัลและนวัตกรรมมาใช้ด้านการจัดการบุคลากร","")</f>
        <v/>
      </c>
    </row>
    <row r="15" spans="1:34" ht="8.1" customHeight="1" thickBot="1" x14ac:dyDescent="0.25">
      <c r="A15" s="1"/>
      <c r="B15" s="1"/>
      <c r="C15" s="1"/>
      <c r="D15" s="1"/>
      <c r="E15" s="1"/>
      <c r="F15" s="1"/>
      <c r="G15" s="1"/>
      <c r="H15" s="1"/>
      <c r="I15" s="1"/>
      <c r="J15" s="1"/>
      <c r="K15" s="1"/>
      <c r="L15" s="1"/>
      <c r="M15" s="1"/>
      <c r="N15" s="130"/>
      <c r="O15" s="130"/>
      <c r="P15" s="292"/>
      <c r="Q15" s="21"/>
    </row>
    <row r="16" spans="1:34" ht="15.75" customHeight="1" thickBot="1" x14ac:dyDescent="0.25">
      <c r="A16" s="1"/>
      <c r="B16" s="1"/>
      <c r="C16" s="176"/>
      <c r="D16" s="3" t="s">
        <v>345</v>
      </c>
      <c r="E16" s="1"/>
      <c r="F16" s="1"/>
      <c r="G16" s="1"/>
      <c r="H16" s="1"/>
      <c r="I16" s="1"/>
      <c r="J16" s="1"/>
      <c r="K16" s="1"/>
      <c r="L16" s="1"/>
      <c r="M16" s="1"/>
      <c r="N16" s="130"/>
      <c r="O16" s="130"/>
      <c r="P16" s="292">
        <f>IF(C16="☑",100/5,IF(C16="☒", 0, 0))</f>
        <v>0</v>
      </c>
      <c r="Q16" s="21"/>
      <c r="S16" s="137" t="s">
        <v>90</v>
      </c>
      <c r="T16" s="137" t="s">
        <v>83</v>
      </c>
      <c r="U16" s="137" t="s">
        <v>86</v>
      </c>
    </row>
    <row r="17" spans="1:31" ht="8.1" customHeight="1" thickBot="1" x14ac:dyDescent="0.25">
      <c r="A17" s="1"/>
      <c r="B17" s="1"/>
      <c r="C17" s="1"/>
      <c r="D17" s="1"/>
      <c r="E17" s="1"/>
      <c r="F17" s="1"/>
      <c r="G17" s="1"/>
      <c r="H17" s="1"/>
      <c r="I17" s="1"/>
      <c r="J17" s="1"/>
      <c r="K17" s="1"/>
      <c r="L17" s="1"/>
      <c r="M17" s="1"/>
      <c r="N17" s="130"/>
      <c r="O17" s="130"/>
      <c r="P17" s="291"/>
      <c r="Q17" s="21"/>
    </row>
    <row r="18" spans="1:31" ht="15.75" customHeight="1" thickBot="1" x14ac:dyDescent="0.25">
      <c r="A18" s="1"/>
      <c r="B18" s="1"/>
      <c r="C18" s="176"/>
      <c r="D18" s="3" t="s">
        <v>346</v>
      </c>
      <c r="E18" s="1"/>
      <c r="F18" s="1"/>
      <c r="G18" s="1"/>
      <c r="H18" s="1"/>
      <c r="I18" s="1"/>
      <c r="J18" s="1"/>
      <c r="K18" s="1"/>
      <c r="L18" s="1"/>
      <c r="M18" s="1"/>
      <c r="N18" s="130"/>
      <c r="O18" s="135" t="s">
        <v>89</v>
      </c>
      <c r="P18" s="292">
        <f>IF(C18="☑",100/5,IF(C18="☒", 0, 0))</f>
        <v>0</v>
      </c>
      <c r="Q18" s="21"/>
      <c r="S18" s="137" t="s">
        <v>90</v>
      </c>
      <c r="T18" s="137" t="s">
        <v>83</v>
      </c>
      <c r="U18" s="137" t="s">
        <v>86</v>
      </c>
      <c r="W18" s="137" t="str">
        <f>IF(OR((C18="☒")),"พัฒนากระบวนการประเมินประสิทธิผลการปฏิบัติงานของบุคลากร","")</f>
        <v/>
      </c>
    </row>
    <row r="19" spans="1:31" ht="15.75" customHeight="1" x14ac:dyDescent="0.2">
      <c r="A19" s="1"/>
      <c r="B19" s="1"/>
      <c r="C19" s="1"/>
      <c r="D19" s="3"/>
      <c r="E19" s="1"/>
      <c r="F19" s="1"/>
      <c r="G19" s="1"/>
      <c r="H19" s="1"/>
      <c r="I19" s="1"/>
      <c r="J19" s="1"/>
      <c r="K19" s="1"/>
      <c r="L19" s="1"/>
      <c r="M19" s="1"/>
      <c r="N19" s="130"/>
      <c r="O19" s="452" t="str">
        <f>""&amp;U50&amp;""&amp;V50&amp;""&amp;W50&amp;""</f>
        <v>พัฒนากระบวนการที่มีความเป็นระบบพัฒนาในเชิงรุกและยืดหยุ่น ยกระดับการพัฒนาด้วยเทคโนโลยี นวัตกรรม และความร่วมมือทุกภาคส่วนพัฒนาในแนวทางต้นน้ำจรดปลายน้ำเพื่อสร้างผลกระทบสูง</v>
      </c>
      <c r="P19" s="292"/>
      <c r="Q19" s="21"/>
    </row>
    <row r="20" spans="1:31" s="222" customFormat="1" ht="15.75" customHeight="1" thickBot="1" x14ac:dyDescent="0.25">
      <c r="A20" s="219"/>
      <c r="B20" s="219"/>
      <c r="C20" s="229" t="s">
        <v>99</v>
      </c>
      <c r="D20" s="219"/>
      <c r="E20" s="219"/>
      <c r="F20" s="219"/>
      <c r="G20" s="219"/>
      <c r="H20" s="219"/>
      <c r="I20" s="219"/>
      <c r="J20" s="219"/>
      <c r="K20" s="219"/>
      <c r="L20" s="219"/>
      <c r="M20" s="219"/>
      <c r="N20" s="221"/>
      <c r="O20" s="453"/>
      <c r="P20" s="292"/>
      <c r="Q20" s="21"/>
      <c r="R20" s="137"/>
      <c r="S20" s="137"/>
      <c r="T20" s="137"/>
      <c r="U20" s="137"/>
      <c r="V20" s="137"/>
      <c r="W20" s="137"/>
      <c r="X20" s="137"/>
      <c r="Y20" s="137"/>
      <c r="Z20" s="137"/>
      <c r="AA20" s="137"/>
      <c r="AB20" s="137"/>
      <c r="AC20" s="137"/>
      <c r="AD20" s="137"/>
      <c r="AE20" s="137"/>
    </row>
    <row r="21" spans="1:31" s="222" customFormat="1" ht="15.75" customHeight="1" x14ac:dyDescent="0.2">
      <c r="A21" s="219"/>
      <c r="B21" s="219"/>
      <c r="C21" s="419"/>
      <c r="D21" s="420"/>
      <c r="E21" s="420"/>
      <c r="F21" s="420"/>
      <c r="G21" s="420"/>
      <c r="H21" s="420"/>
      <c r="I21" s="420"/>
      <c r="J21" s="420"/>
      <c r="K21" s="420"/>
      <c r="L21" s="420"/>
      <c r="M21" s="421"/>
      <c r="N21" s="221"/>
      <c r="O21" s="453"/>
      <c r="P21" s="21"/>
      <c r="Q21" s="21"/>
      <c r="R21" s="137"/>
      <c r="S21" s="137"/>
      <c r="T21" s="137"/>
      <c r="U21" s="169"/>
      <c r="V21" s="169"/>
      <c r="W21" s="169"/>
      <c r="X21" s="137"/>
      <c r="Y21" s="137"/>
      <c r="Z21" s="137"/>
      <c r="AA21" s="137"/>
      <c r="AB21" s="137"/>
      <c r="AC21" s="137"/>
      <c r="AD21" s="137"/>
      <c r="AE21" s="137"/>
    </row>
    <row r="22" spans="1:31" s="222" customFormat="1" ht="15.75" customHeight="1" x14ac:dyDescent="0.2">
      <c r="A22" s="219"/>
      <c r="B22" s="219"/>
      <c r="C22" s="422"/>
      <c r="D22" s="423"/>
      <c r="E22" s="423"/>
      <c r="F22" s="423"/>
      <c r="G22" s="423"/>
      <c r="H22" s="423"/>
      <c r="I22" s="423"/>
      <c r="J22" s="423"/>
      <c r="K22" s="423"/>
      <c r="L22" s="423"/>
      <c r="M22" s="424"/>
      <c r="N22" s="221"/>
      <c r="O22" s="453"/>
      <c r="P22" s="21"/>
      <c r="Q22" s="21"/>
      <c r="R22" s="137"/>
      <c r="S22" s="137"/>
      <c r="T22" s="137"/>
      <c r="U22" s="137"/>
      <c r="V22" s="137"/>
      <c r="W22" s="137"/>
      <c r="X22" s="137"/>
      <c r="Y22" s="137"/>
      <c r="Z22" s="137"/>
      <c r="AA22" s="137"/>
      <c r="AB22" s="137"/>
      <c r="AC22" s="137"/>
      <c r="AD22" s="137"/>
      <c r="AE22" s="137"/>
    </row>
    <row r="23" spans="1:31" s="222" customFormat="1" ht="15.75" customHeight="1" x14ac:dyDescent="0.2">
      <c r="A23" s="219"/>
      <c r="B23" s="219"/>
      <c r="C23" s="422"/>
      <c r="D23" s="423"/>
      <c r="E23" s="423"/>
      <c r="F23" s="423"/>
      <c r="G23" s="423"/>
      <c r="H23" s="423"/>
      <c r="I23" s="423"/>
      <c r="J23" s="423"/>
      <c r="K23" s="423"/>
      <c r="L23" s="423"/>
      <c r="M23" s="424"/>
      <c r="N23" s="221"/>
      <c r="O23" s="453"/>
      <c r="P23" s="221"/>
      <c r="Q23" s="221"/>
      <c r="R23" s="137"/>
      <c r="S23" s="137"/>
      <c r="T23" s="137"/>
      <c r="U23" s="137"/>
      <c r="V23" s="137"/>
      <c r="W23" s="137"/>
      <c r="X23" s="137"/>
      <c r="Y23" s="137"/>
      <c r="Z23" s="137"/>
      <c r="AA23" s="137"/>
      <c r="AB23" s="137"/>
      <c r="AC23" s="137"/>
      <c r="AD23" s="137"/>
      <c r="AE23" s="137"/>
    </row>
    <row r="24" spans="1:31" s="222" customFormat="1" ht="15.75" customHeight="1" thickBot="1" x14ac:dyDescent="0.25">
      <c r="A24" s="219"/>
      <c r="B24" s="219"/>
      <c r="C24" s="422"/>
      <c r="D24" s="423"/>
      <c r="E24" s="423"/>
      <c r="F24" s="423"/>
      <c r="G24" s="423"/>
      <c r="H24" s="423"/>
      <c r="I24" s="423"/>
      <c r="J24" s="423"/>
      <c r="K24" s="423"/>
      <c r="L24" s="423"/>
      <c r="M24" s="424"/>
      <c r="N24" s="221"/>
      <c r="O24" s="454"/>
      <c r="P24" s="221"/>
      <c r="Q24" s="221"/>
      <c r="R24" s="137"/>
      <c r="S24" s="137"/>
      <c r="T24" s="137"/>
      <c r="U24" s="137"/>
      <c r="V24" s="137"/>
      <c r="W24" s="137"/>
      <c r="X24" s="137"/>
      <c r="Y24" s="137"/>
      <c r="Z24" s="137"/>
      <c r="AA24" s="137"/>
      <c r="AB24" s="137"/>
      <c r="AC24" s="137"/>
      <c r="AD24" s="137"/>
      <c r="AE24" s="137"/>
    </row>
    <row r="25" spans="1:31" s="222" customFormat="1" ht="15.75" customHeight="1" x14ac:dyDescent="0.2">
      <c r="A25" s="219"/>
      <c r="B25" s="219"/>
      <c r="C25" s="422"/>
      <c r="D25" s="423"/>
      <c r="E25" s="423"/>
      <c r="F25" s="423"/>
      <c r="G25" s="423"/>
      <c r="H25" s="423"/>
      <c r="I25" s="423"/>
      <c r="J25" s="423"/>
      <c r="K25" s="423"/>
      <c r="L25" s="423"/>
      <c r="M25" s="424"/>
      <c r="N25" s="221"/>
      <c r="O25" s="21"/>
      <c r="P25" s="221"/>
      <c r="Q25" s="221"/>
      <c r="R25" s="137"/>
      <c r="S25" s="137"/>
      <c r="T25" s="137"/>
      <c r="U25" s="137"/>
      <c r="V25" s="137"/>
      <c r="W25" s="137"/>
      <c r="X25" s="137"/>
      <c r="Y25" s="137"/>
      <c r="Z25" s="137"/>
      <c r="AA25" s="137"/>
      <c r="AB25" s="137"/>
      <c r="AC25" s="137"/>
      <c r="AD25" s="137"/>
      <c r="AE25" s="137"/>
    </row>
    <row r="26" spans="1:31" s="222" customFormat="1" ht="15.75" customHeight="1" thickBot="1" x14ac:dyDescent="0.25">
      <c r="A26" s="219"/>
      <c r="B26" s="219"/>
      <c r="C26" s="422"/>
      <c r="D26" s="423"/>
      <c r="E26" s="423"/>
      <c r="F26" s="423"/>
      <c r="G26" s="423"/>
      <c r="H26" s="423"/>
      <c r="I26" s="423"/>
      <c r="J26" s="423"/>
      <c r="K26" s="423"/>
      <c r="L26" s="423"/>
      <c r="M26" s="424"/>
      <c r="N26" s="221"/>
      <c r="O26" s="135" t="s">
        <v>98</v>
      </c>
      <c r="P26" s="221"/>
      <c r="Q26" s="221"/>
      <c r="R26" s="137"/>
      <c r="S26" s="137"/>
      <c r="T26" s="137"/>
      <c r="U26" s="137"/>
      <c r="V26" s="137"/>
      <c r="W26" s="137"/>
      <c r="X26" s="137"/>
      <c r="Y26" s="137"/>
      <c r="Z26" s="137"/>
      <c r="AA26" s="137"/>
      <c r="AB26" s="137"/>
      <c r="AC26" s="137"/>
      <c r="AD26" s="137"/>
      <c r="AE26" s="137"/>
    </row>
    <row r="27" spans="1:31" s="222" customFormat="1" ht="15.75" customHeight="1" x14ac:dyDescent="0.2">
      <c r="A27" s="219"/>
      <c r="B27" s="219"/>
      <c r="C27" s="422"/>
      <c r="D27" s="423"/>
      <c r="E27" s="423"/>
      <c r="F27" s="423"/>
      <c r="G27" s="423"/>
      <c r="H27" s="423"/>
      <c r="I27" s="423"/>
      <c r="J27" s="423"/>
      <c r="K27" s="423"/>
      <c r="L27" s="423"/>
      <c r="M27" s="424"/>
      <c r="N27" s="221"/>
      <c r="O27" s="401" t="str">
        <f>""&amp;W7&amp;""&amp;W14&amp;""&amp;W18&amp;""&amp;W41&amp;""</f>
        <v/>
      </c>
      <c r="P27" s="221"/>
      <c r="Q27" s="221"/>
      <c r="R27" s="137"/>
      <c r="S27" s="137"/>
      <c r="T27" s="137"/>
      <c r="U27" s="137"/>
      <c r="V27" s="137"/>
      <c r="W27" s="137"/>
      <c r="X27" s="137"/>
      <c r="Y27" s="137"/>
      <c r="Z27" s="137"/>
      <c r="AA27" s="137"/>
      <c r="AB27" s="137"/>
      <c r="AC27" s="137"/>
      <c r="AD27" s="137"/>
      <c r="AE27" s="137"/>
    </row>
    <row r="28" spans="1:31" s="222" customFormat="1" ht="15.75" customHeight="1" x14ac:dyDescent="0.2">
      <c r="A28" s="219"/>
      <c r="B28" s="219"/>
      <c r="C28" s="422"/>
      <c r="D28" s="423"/>
      <c r="E28" s="423"/>
      <c r="F28" s="423"/>
      <c r="G28" s="423"/>
      <c r="H28" s="423"/>
      <c r="I28" s="423"/>
      <c r="J28" s="423"/>
      <c r="K28" s="423"/>
      <c r="L28" s="423"/>
      <c r="M28" s="424"/>
      <c r="N28" s="221"/>
      <c r="O28" s="402"/>
      <c r="P28" s="221"/>
      <c r="Q28" s="221"/>
      <c r="R28" s="137"/>
      <c r="S28" s="137"/>
      <c r="T28" s="137"/>
      <c r="U28" s="137"/>
      <c r="V28" s="137"/>
      <c r="W28" s="137"/>
      <c r="X28" s="137"/>
      <c r="Y28" s="137"/>
      <c r="Z28" s="137"/>
      <c r="AA28" s="137"/>
      <c r="AB28" s="137"/>
      <c r="AC28" s="137"/>
      <c r="AD28" s="137"/>
      <c r="AE28" s="137"/>
    </row>
    <row r="29" spans="1:31" s="222" customFormat="1" ht="15.75" customHeight="1" x14ac:dyDescent="0.2">
      <c r="A29" s="219"/>
      <c r="B29" s="219"/>
      <c r="C29" s="422"/>
      <c r="D29" s="423"/>
      <c r="E29" s="423"/>
      <c r="F29" s="423"/>
      <c r="G29" s="423"/>
      <c r="H29" s="423"/>
      <c r="I29" s="423"/>
      <c r="J29" s="423"/>
      <c r="K29" s="423"/>
      <c r="L29" s="423"/>
      <c r="M29" s="424"/>
      <c r="N29" s="221"/>
      <c r="O29" s="402"/>
      <c r="P29" s="221"/>
      <c r="Q29" s="221"/>
      <c r="R29" s="137"/>
      <c r="S29" s="137"/>
      <c r="T29" s="137"/>
      <c r="U29" s="137"/>
      <c r="V29" s="137"/>
      <c r="W29" s="137"/>
      <c r="X29" s="137"/>
      <c r="Y29" s="137"/>
      <c r="Z29" s="137"/>
      <c r="AA29" s="137"/>
      <c r="AB29" s="137"/>
      <c r="AC29" s="137"/>
      <c r="AD29" s="137"/>
      <c r="AE29" s="137"/>
    </row>
    <row r="30" spans="1:31" s="222" customFormat="1" ht="15.75" customHeight="1" x14ac:dyDescent="0.2">
      <c r="A30" s="219"/>
      <c r="B30" s="219"/>
      <c r="C30" s="422"/>
      <c r="D30" s="423"/>
      <c r="E30" s="423"/>
      <c r="F30" s="423"/>
      <c r="G30" s="423"/>
      <c r="H30" s="423"/>
      <c r="I30" s="423"/>
      <c r="J30" s="423"/>
      <c r="K30" s="423"/>
      <c r="L30" s="423"/>
      <c r="M30" s="424"/>
      <c r="N30" s="221"/>
      <c r="O30" s="402"/>
      <c r="P30" s="221"/>
      <c r="Q30" s="221"/>
      <c r="R30" s="137"/>
      <c r="S30" s="137"/>
      <c r="T30" s="137"/>
      <c r="U30" s="137"/>
      <c r="V30" s="137"/>
      <c r="W30" s="137"/>
      <c r="X30" s="137"/>
      <c r="Y30" s="137"/>
      <c r="Z30" s="137"/>
      <c r="AA30" s="137"/>
      <c r="AB30" s="137"/>
      <c r="AC30" s="137"/>
      <c r="AD30" s="137"/>
      <c r="AE30" s="137"/>
    </row>
    <row r="31" spans="1:31" s="222" customFormat="1" ht="15.75" customHeight="1" x14ac:dyDescent="0.2">
      <c r="A31" s="219"/>
      <c r="B31" s="219"/>
      <c r="C31" s="422"/>
      <c r="D31" s="423"/>
      <c r="E31" s="423"/>
      <c r="F31" s="423"/>
      <c r="G31" s="423"/>
      <c r="H31" s="423"/>
      <c r="I31" s="423"/>
      <c r="J31" s="423"/>
      <c r="K31" s="423"/>
      <c r="L31" s="423"/>
      <c r="M31" s="424"/>
      <c r="N31" s="221"/>
      <c r="O31" s="402"/>
      <c r="P31" s="221"/>
      <c r="Q31" s="221"/>
      <c r="R31" s="137"/>
      <c r="S31" s="137"/>
      <c r="T31" s="137"/>
      <c r="U31" s="137"/>
      <c r="V31" s="137"/>
      <c r="W31" s="137"/>
      <c r="X31" s="137"/>
      <c r="Y31" s="137"/>
      <c r="Z31" s="137"/>
      <c r="AA31" s="137"/>
      <c r="AB31" s="137"/>
      <c r="AC31" s="137"/>
      <c r="AD31" s="137"/>
      <c r="AE31" s="137"/>
    </row>
    <row r="32" spans="1:31" s="222" customFormat="1" ht="15.75" customHeight="1" thickBot="1" x14ac:dyDescent="0.25">
      <c r="A32" s="219"/>
      <c r="B32" s="219"/>
      <c r="C32" s="422"/>
      <c r="D32" s="423"/>
      <c r="E32" s="423"/>
      <c r="F32" s="423"/>
      <c r="G32" s="423"/>
      <c r="H32" s="423"/>
      <c r="I32" s="423"/>
      <c r="J32" s="423"/>
      <c r="K32" s="423"/>
      <c r="L32" s="423"/>
      <c r="M32" s="424"/>
      <c r="N32" s="221"/>
      <c r="O32" s="403"/>
      <c r="P32" s="221"/>
      <c r="Q32" s="221"/>
      <c r="R32" s="137"/>
      <c r="S32" s="137"/>
      <c r="T32" s="137"/>
      <c r="U32" s="137"/>
      <c r="V32" s="137"/>
      <c r="W32" s="137"/>
      <c r="X32" s="137"/>
      <c r="Y32" s="137"/>
      <c r="Z32" s="137"/>
      <c r="AA32" s="137"/>
      <c r="AB32" s="137"/>
      <c r="AC32" s="137"/>
      <c r="AD32" s="137"/>
      <c r="AE32" s="137"/>
    </row>
    <row r="33" spans="1:31" s="222" customFormat="1" ht="15.75" customHeight="1" x14ac:dyDescent="0.2">
      <c r="A33" s="219"/>
      <c r="B33" s="219"/>
      <c r="C33" s="422"/>
      <c r="D33" s="423"/>
      <c r="E33" s="423"/>
      <c r="F33" s="423"/>
      <c r="G33" s="423"/>
      <c r="H33" s="423"/>
      <c r="I33" s="423"/>
      <c r="J33" s="423"/>
      <c r="K33" s="423"/>
      <c r="L33" s="423"/>
      <c r="M33" s="424"/>
      <c r="N33" s="221"/>
      <c r="O33" s="21"/>
      <c r="P33" s="221"/>
      <c r="Q33" s="221"/>
      <c r="R33" s="137"/>
      <c r="S33" s="137"/>
      <c r="T33" s="137"/>
      <c r="U33" s="137"/>
      <c r="V33" s="137"/>
      <c r="W33" s="137"/>
      <c r="X33" s="137"/>
      <c r="Y33" s="137"/>
      <c r="Z33" s="137"/>
      <c r="AA33" s="137"/>
      <c r="AB33" s="137"/>
      <c r="AC33" s="137"/>
      <c r="AD33" s="137"/>
      <c r="AE33" s="137"/>
    </row>
    <row r="34" spans="1:31" s="222" customFormat="1" ht="15.75" customHeight="1" x14ac:dyDescent="0.2">
      <c r="A34" s="219"/>
      <c r="B34" s="219"/>
      <c r="C34" s="422"/>
      <c r="D34" s="423"/>
      <c r="E34" s="423"/>
      <c r="F34" s="423"/>
      <c r="G34" s="423"/>
      <c r="H34" s="423"/>
      <c r="I34" s="423"/>
      <c r="J34" s="423"/>
      <c r="K34" s="423"/>
      <c r="L34" s="423"/>
      <c r="M34" s="424"/>
      <c r="N34" s="221"/>
      <c r="O34" s="21"/>
      <c r="P34" s="221"/>
      <c r="Q34" s="221"/>
      <c r="R34" s="137"/>
      <c r="S34" s="137"/>
      <c r="T34" s="137"/>
      <c r="U34" s="137"/>
      <c r="V34" s="137"/>
      <c r="W34" s="137"/>
      <c r="X34" s="137"/>
      <c r="Y34" s="137"/>
      <c r="Z34" s="137"/>
      <c r="AA34" s="137"/>
      <c r="AB34" s="137"/>
      <c r="AC34" s="137"/>
      <c r="AD34" s="137"/>
      <c r="AE34" s="137"/>
    </row>
    <row r="35" spans="1:31" s="222" customFormat="1" ht="15.75" customHeight="1" x14ac:dyDescent="0.2">
      <c r="A35" s="219"/>
      <c r="B35" s="219"/>
      <c r="C35" s="422"/>
      <c r="D35" s="423"/>
      <c r="E35" s="423"/>
      <c r="F35" s="423"/>
      <c r="G35" s="423"/>
      <c r="H35" s="423"/>
      <c r="I35" s="423"/>
      <c r="J35" s="423"/>
      <c r="K35" s="423"/>
      <c r="L35" s="423"/>
      <c r="M35" s="424"/>
      <c r="N35" s="221"/>
      <c r="O35" s="21"/>
      <c r="P35" s="221"/>
      <c r="Q35" s="221"/>
      <c r="R35" s="137"/>
      <c r="S35" s="137"/>
      <c r="T35" s="137"/>
      <c r="U35" s="137"/>
      <c r="V35" s="137"/>
      <c r="W35" s="137"/>
      <c r="X35" s="137"/>
      <c r="Y35" s="137"/>
      <c r="Z35" s="137"/>
      <c r="AA35" s="137"/>
      <c r="AB35" s="137"/>
      <c r="AC35" s="137"/>
      <c r="AD35" s="137"/>
      <c r="AE35" s="137"/>
    </row>
    <row r="36" spans="1:31" s="222" customFormat="1" ht="15.75" customHeight="1" thickBot="1" x14ac:dyDescent="0.25">
      <c r="A36" s="219"/>
      <c r="B36" s="219"/>
      <c r="C36" s="425"/>
      <c r="D36" s="426"/>
      <c r="E36" s="426"/>
      <c r="F36" s="426"/>
      <c r="G36" s="426"/>
      <c r="H36" s="426"/>
      <c r="I36" s="426"/>
      <c r="J36" s="426"/>
      <c r="K36" s="426"/>
      <c r="L36" s="426"/>
      <c r="M36" s="427"/>
      <c r="N36" s="221"/>
      <c r="O36" s="21"/>
      <c r="P36" s="21"/>
      <c r="Q36" s="21"/>
      <c r="R36" s="137"/>
      <c r="S36" s="137"/>
      <c r="T36" s="137"/>
      <c r="U36" s="137"/>
      <c r="V36" s="137"/>
      <c r="W36" s="137"/>
      <c r="X36" s="137"/>
      <c r="Y36" s="137"/>
      <c r="Z36" s="137"/>
      <c r="AA36" s="137"/>
      <c r="AB36" s="137"/>
      <c r="AC36" s="137"/>
      <c r="AD36" s="137"/>
      <c r="AE36" s="137"/>
    </row>
    <row r="37" spans="1:31" ht="15.75" customHeight="1" x14ac:dyDescent="0.2">
      <c r="A37" s="1"/>
      <c r="B37" s="1"/>
      <c r="C37" s="179"/>
      <c r="D37" s="3"/>
      <c r="E37" s="1"/>
      <c r="F37" s="1"/>
      <c r="G37" s="1"/>
      <c r="H37" s="1"/>
      <c r="I37" s="1"/>
      <c r="J37" s="1"/>
      <c r="K37" s="1"/>
      <c r="L37" s="1"/>
      <c r="M37" s="1"/>
      <c r="N37" s="130"/>
      <c r="O37" s="248"/>
      <c r="P37" s="292"/>
      <c r="Q37" s="21"/>
    </row>
    <row r="38" spans="1:31" ht="8.1" customHeight="1" x14ac:dyDescent="0.2">
      <c r="A38" s="1"/>
      <c r="B38" s="9"/>
      <c r="C38" s="1"/>
      <c r="D38" s="1"/>
      <c r="F38" s="1"/>
      <c r="G38" s="1"/>
      <c r="H38" s="1"/>
      <c r="I38" s="1"/>
      <c r="J38" s="1"/>
      <c r="K38" s="1"/>
      <c r="L38" s="1"/>
      <c r="M38" s="1"/>
      <c r="N38" s="130"/>
      <c r="O38" s="250"/>
      <c r="P38" s="291"/>
      <c r="Q38" s="21"/>
    </row>
    <row r="39" spans="1:31" ht="15.75" customHeight="1" x14ac:dyDescent="0.2">
      <c r="A39" s="1"/>
      <c r="B39" s="220" t="s">
        <v>640</v>
      </c>
      <c r="C39" s="1"/>
      <c r="D39" s="3"/>
      <c r="E39" s="1"/>
      <c r="F39" s="1"/>
      <c r="G39" s="1"/>
      <c r="H39" s="1"/>
      <c r="I39" s="1"/>
      <c r="J39" s="1"/>
      <c r="K39" s="1"/>
      <c r="L39" s="1"/>
      <c r="M39" s="1"/>
      <c r="N39" s="130"/>
      <c r="O39" s="250"/>
      <c r="P39" s="292"/>
      <c r="Q39" s="21"/>
    </row>
    <row r="40" spans="1:31" ht="8.1" customHeight="1" thickBot="1" x14ac:dyDescent="0.25">
      <c r="A40" s="1"/>
      <c r="B40" s="9"/>
      <c r="C40" s="1"/>
      <c r="D40" s="1"/>
      <c r="E40" s="1"/>
      <c r="F40" s="1"/>
      <c r="G40" s="1"/>
      <c r="H40" s="1"/>
      <c r="I40" s="1"/>
      <c r="J40" s="1"/>
      <c r="K40" s="1"/>
      <c r="L40" s="1"/>
      <c r="M40" s="1"/>
      <c r="N40" s="130"/>
      <c r="O40" s="250"/>
      <c r="P40" s="291"/>
      <c r="Q40" s="21"/>
    </row>
    <row r="41" spans="1:31" ht="15.75" customHeight="1" thickBot="1" x14ac:dyDescent="0.25">
      <c r="A41" s="1"/>
      <c r="B41" s="7"/>
      <c r="C41" s="176"/>
      <c r="D41" s="3" t="s">
        <v>347</v>
      </c>
      <c r="E41" s="1"/>
      <c r="F41" s="1"/>
      <c r="G41" s="1"/>
      <c r="H41" s="1"/>
      <c r="I41" s="1"/>
      <c r="J41" s="1"/>
      <c r="K41" s="1"/>
      <c r="L41" s="1"/>
      <c r="M41" s="1"/>
      <c r="N41" s="130"/>
      <c r="O41" s="250"/>
      <c r="P41" s="292">
        <f>IF(C41="☑",100/2,IF(C41="☒", 0, 0))</f>
        <v>0</v>
      </c>
      <c r="Q41" s="21"/>
      <c r="S41" s="137" t="s">
        <v>96</v>
      </c>
      <c r="T41" s="137" t="s">
        <v>83</v>
      </c>
      <c r="U41" s="137" t="s">
        <v>86</v>
      </c>
      <c r="W41" s="137" t="str">
        <f>IF(OR((C41="☒"),(C43="☒"),(C46="☒")),"พัฒนาการสร้างบรรยากาศและสภาพแวดล้อมที่ส่งเสริมบุคลากร","")</f>
        <v/>
      </c>
    </row>
    <row r="42" spans="1:31" ht="8.1" customHeight="1" thickBot="1" x14ac:dyDescent="0.25">
      <c r="A42" s="1"/>
      <c r="B42" s="9"/>
      <c r="C42" s="1"/>
      <c r="D42" s="1"/>
      <c r="E42" s="1"/>
      <c r="F42" s="1"/>
      <c r="G42" s="1"/>
      <c r="H42" s="1"/>
      <c r="I42" s="1"/>
      <c r="J42" s="1"/>
      <c r="K42" s="1"/>
      <c r="L42" s="1"/>
      <c r="M42" s="1"/>
      <c r="N42" s="130"/>
      <c r="O42" s="250"/>
      <c r="P42" s="291"/>
      <c r="Q42" s="21"/>
    </row>
    <row r="43" spans="1:31" ht="15.75" customHeight="1" thickBot="1" x14ac:dyDescent="0.25">
      <c r="A43" s="1"/>
      <c r="B43" s="7"/>
      <c r="C43" s="176"/>
      <c r="D43" s="3" t="s">
        <v>348</v>
      </c>
      <c r="E43" s="1"/>
      <c r="F43" s="1"/>
      <c r="G43" s="1"/>
      <c r="H43" s="1"/>
      <c r="I43" s="1"/>
      <c r="J43" s="1"/>
      <c r="K43" s="1"/>
      <c r="L43" s="1"/>
      <c r="M43" s="1"/>
      <c r="N43" s="130"/>
      <c r="O43" s="250"/>
      <c r="P43" s="292">
        <f>IF(C43="☑",100/2,IF(C43="☒", 0, 0))</f>
        <v>0</v>
      </c>
      <c r="Q43" s="21"/>
      <c r="S43" s="137" t="s">
        <v>96</v>
      </c>
      <c r="T43" s="137" t="s">
        <v>83</v>
      </c>
      <c r="U43" s="137" t="s">
        <v>86</v>
      </c>
    </row>
    <row r="44" spans="1:31" ht="15.75" customHeight="1" x14ac:dyDescent="0.2">
      <c r="A44" s="1"/>
      <c r="B44" s="9"/>
      <c r="C44" s="1"/>
      <c r="D44" s="3" t="s">
        <v>349</v>
      </c>
      <c r="E44" s="1"/>
      <c r="F44" s="1"/>
      <c r="G44" s="1"/>
      <c r="H44" s="1"/>
      <c r="I44" s="1"/>
      <c r="J44" s="1"/>
      <c r="K44" s="1"/>
      <c r="L44" s="1"/>
      <c r="M44" s="1"/>
      <c r="N44" s="130"/>
      <c r="O44" s="250"/>
      <c r="P44" s="292"/>
      <c r="Q44" s="21"/>
    </row>
    <row r="45" spans="1:31" ht="8.1" customHeight="1" thickBot="1" x14ac:dyDescent="0.25">
      <c r="A45" s="1"/>
      <c r="B45" s="9"/>
      <c r="C45" s="1"/>
      <c r="D45" s="1"/>
      <c r="E45" s="1"/>
      <c r="F45" s="1"/>
      <c r="G45" s="1"/>
      <c r="H45" s="1"/>
      <c r="I45" s="1"/>
      <c r="J45" s="1"/>
      <c r="K45" s="1"/>
      <c r="L45" s="1"/>
      <c r="M45" s="1"/>
      <c r="N45" s="130"/>
      <c r="O45" s="256"/>
      <c r="P45" s="291"/>
      <c r="Q45" s="21"/>
    </row>
    <row r="46" spans="1:31" ht="15.75" customHeight="1" thickBot="1" x14ac:dyDescent="0.25">
      <c r="A46" s="1"/>
      <c r="B46" s="7"/>
      <c r="C46" s="176"/>
      <c r="D46" s="3" t="s">
        <v>350</v>
      </c>
      <c r="E46" s="1"/>
      <c r="F46" s="1"/>
      <c r="G46" s="1"/>
      <c r="H46" s="1"/>
      <c r="I46" s="1"/>
      <c r="J46" s="1"/>
      <c r="K46" s="1"/>
      <c r="L46" s="1"/>
      <c r="M46" s="1"/>
      <c r="N46" s="130"/>
      <c r="O46" s="248"/>
      <c r="P46" s="292">
        <f>IF(C46="☑",100/5,IF(C46="☒", 0, 0))</f>
        <v>0</v>
      </c>
      <c r="Q46" s="21"/>
      <c r="S46" s="137" t="s">
        <v>90</v>
      </c>
      <c r="T46" s="137" t="s">
        <v>83</v>
      </c>
      <c r="U46" s="137" t="s">
        <v>86</v>
      </c>
    </row>
    <row r="47" spans="1:31" ht="8.1" customHeight="1" x14ac:dyDescent="0.2">
      <c r="A47" s="1"/>
      <c r="B47" s="1"/>
      <c r="C47" s="1"/>
      <c r="D47" s="3"/>
      <c r="E47" s="1"/>
      <c r="F47" s="1"/>
      <c r="G47" s="1"/>
      <c r="H47" s="1"/>
      <c r="I47" s="1"/>
      <c r="J47" s="1"/>
      <c r="K47" s="1"/>
      <c r="L47" s="1"/>
      <c r="M47" s="1"/>
      <c r="N47" s="130"/>
      <c r="O47" s="256"/>
      <c r="P47" s="292"/>
      <c r="Q47" s="21"/>
    </row>
    <row r="48" spans="1:31" ht="15.75" customHeight="1" thickBot="1" x14ac:dyDescent="0.25">
      <c r="A48" s="1"/>
      <c r="B48" s="1"/>
      <c r="C48" s="4" t="s">
        <v>99</v>
      </c>
      <c r="D48" s="1"/>
      <c r="E48" s="1"/>
      <c r="F48" s="1"/>
      <c r="G48" s="1"/>
      <c r="H48" s="1"/>
      <c r="I48" s="1"/>
      <c r="J48" s="1"/>
      <c r="K48" s="1"/>
      <c r="L48" s="1"/>
      <c r="M48" s="1"/>
      <c r="N48" s="130"/>
      <c r="O48" s="256"/>
      <c r="P48" s="291"/>
      <c r="Q48" s="21"/>
      <c r="U48" s="137" t="s">
        <v>85</v>
      </c>
      <c r="V48" s="137" t="s">
        <v>90</v>
      </c>
      <c r="W48" s="137" t="s">
        <v>96</v>
      </c>
    </row>
    <row r="49" spans="1:23" ht="15.75" customHeight="1" x14ac:dyDescent="0.2">
      <c r="A49" s="1"/>
      <c r="B49" s="1"/>
      <c r="C49" s="433"/>
      <c r="D49" s="434"/>
      <c r="E49" s="434"/>
      <c r="F49" s="434"/>
      <c r="G49" s="434"/>
      <c r="H49" s="434"/>
      <c r="I49" s="434"/>
      <c r="J49" s="434"/>
      <c r="K49" s="434"/>
      <c r="L49" s="434"/>
      <c r="M49" s="435"/>
      <c r="N49" s="130"/>
      <c r="O49" s="256"/>
      <c r="P49" s="292"/>
      <c r="Q49" s="21"/>
      <c r="U49" s="169">
        <f>SUM(P7)</f>
        <v>0</v>
      </c>
      <c r="V49" s="169">
        <f>SUM(P11,P14,P16,P18,P46)</f>
        <v>0</v>
      </c>
      <c r="W49" s="169">
        <f>SUM(P41,P43)</f>
        <v>0</v>
      </c>
    </row>
    <row r="50" spans="1:23" ht="15.75" customHeight="1" x14ac:dyDescent="0.2">
      <c r="A50" s="1"/>
      <c r="B50" s="1"/>
      <c r="C50" s="436"/>
      <c r="D50" s="437"/>
      <c r="E50" s="437"/>
      <c r="F50" s="437"/>
      <c r="G50" s="437"/>
      <c r="H50" s="437"/>
      <c r="I50" s="437"/>
      <c r="J50" s="437"/>
      <c r="K50" s="437"/>
      <c r="L50" s="437"/>
      <c r="M50" s="438"/>
      <c r="N50" s="130"/>
      <c r="O50" s="256"/>
      <c r="P50" s="292"/>
      <c r="Q50" s="21"/>
      <c r="U50" s="137" t="str">
        <f>IF(U49&lt;300, "พัฒนากระบวนการที่มีความเป็นระบบ", "")</f>
        <v>พัฒนากระบวนการที่มีความเป็นระบบ</v>
      </c>
      <c r="V50" s="137" t="str">
        <f>IF(V49&lt;100, "พัฒนาในเชิงรุกและยืดหยุ่น ยกระดับการพัฒนาด้วยเทคโนโลยี นวัตกรรม และความร่วมมือทุกภาคส่วน", "")</f>
        <v>พัฒนาในเชิงรุกและยืดหยุ่น ยกระดับการพัฒนาด้วยเทคโนโลยี นวัตกรรม และความร่วมมือทุกภาคส่วน</v>
      </c>
      <c r="W50" s="137" t="str">
        <f>IF(W49&lt;100, "พัฒนาในแนวทางต้นน้ำจรดปลายน้ำเพื่อสร้างผลกระทบสูง", "")</f>
        <v>พัฒนาในแนวทางต้นน้ำจรดปลายน้ำเพื่อสร้างผลกระทบสูง</v>
      </c>
    </row>
    <row r="51" spans="1:23" ht="15.75" customHeight="1" x14ac:dyDescent="0.2">
      <c r="A51" s="1"/>
      <c r="B51" s="1"/>
      <c r="C51" s="436"/>
      <c r="D51" s="437"/>
      <c r="E51" s="437"/>
      <c r="F51" s="437"/>
      <c r="G51" s="437"/>
      <c r="H51" s="437"/>
      <c r="I51" s="437"/>
      <c r="J51" s="437"/>
      <c r="K51" s="437"/>
      <c r="L51" s="437"/>
      <c r="M51" s="438"/>
      <c r="N51" s="130"/>
      <c r="O51" s="256"/>
      <c r="P51" s="225"/>
      <c r="Q51" s="221"/>
    </row>
    <row r="52" spans="1:23" ht="15.75" customHeight="1" x14ac:dyDescent="0.2">
      <c r="A52" s="1"/>
      <c r="B52" s="1"/>
      <c r="C52" s="436"/>
      <c r="D52" s="437"/>
      <c r="E52" s="437"/>
      <c r="F52" s="437"/>
      <c r="G52" s="437"/>
      <c r="H52" s="437"/>
      <c r="I52" s="437"/>
      <c r="J52" s="437"/>
      <c r="K52" s="437"/>
      <c r="L52" s="437"/>
      <c r="M52" s="438"/>
      <c r="N52" s="130"/>
      <c r="O52" s="256"/>
      <c r="P52" s="225"/>
      <c r="Q52" s="221"/>
    </row>
    <row r="53" spans="1:23" ht="15.75" customHeight="1" x14ac:dyDescent="0.2">
      <c r="A53" s="1"/>
      <c r="B53" s="1"/>
      <c r="C53" s="436"/>
      <c r="D53" s="437"/>
      <c r="E53" s="437"/>
      <c r="F53" s="437"/>
      <c r="G53" s="437"/>
      <c r="H53" s="437"/>
      <c r="I53" s="437"/>
      <c r="J53" s="437"/>
      <c r="K53" s="437"/>
      <c r="L53" s="437"/>
      <c r="M53" s="438"/>
      <c r="N53" s="130"/>
      <c r="O53" s="256"/>
      <c r="P53" s="225"/>
      <c r="Q53" s="221"/>
    </row>
    <row r="54" spans="1:23" ht="15.75" customHeight="1" x14ac:dyDescent="0.2">
      <c r="A54" s="1"/>
      <c r="B54" s="1"/>
      <c r="C54" s="436"/>
      <c r="D54" s="437"/>
      <c r="E54" s="437"/>
      <c r="F54" s="437"/>
      <c r="G54" s="437"/>
      <c r="H54" s="437"/>
      <c r="I54" s="437"/>
      <c r="J54" s="437"/>
      <c r="K54" s="437"/>
      <c r="L54" s="437"/>
      <c r="M54" s="438"/>
      <c r="N54" s="130"/>
      <c r="O54" s="256"/>
      <c r="P54" s="225"/>
      <c r="Q54" s="221"/>
    </row>
    <row r="55" spans="1:23" ht="15.75" customHeight="1" x14ac:dyDescent="0.2">
      <c r="A55" s="1"/>
      <c r="B55" s="1"/>
      <c r="C55" s="436"/>
      <c r="D55" s="437"/>
      <c r="E55" s="437"/>
      <c r="F55" s="437"/>
      <c r="G55" s="437"/>
      <c r="H55" s="437"/>
      <c r="I55" s="437"/>
      <c r="J55" s="437"/>
      <c r="K55" s="437"/>
      <c r="L55" s="437"/>
      <c r="M55" s="438"/>
      <c r="N55" s="130"/>
      <c r="O55" s="256"/>
      <c r="P55" s="225"/>
      <c r="Q55" s="221"/>
    </row>
    <row r="56" spans="1:23" ht="15.75" customHeight="1" x14ac:dyDescent="0.2">
      <c r="A56" s="1"/>
      <c r="B56" s="1"/>
      <c r="C56" s="436"/>
      <c r="D56" s="437"/>
      <c r="E56" s="437"/>
      <c r="F56" s="437"/>
      <c r="G56" s="437"/>
      <c r="H56" s="437"/>
      <c r="I56" s="437"/>
      <c r="J56" s="437"/>
      <c r="K56" s="437"/>
      <c r="L56" s="437"/>
      <c r="M56" s="438"/>
      <c r="N56" s="130"/>
      <c r="O56" s="256"/>
      <c r="P56" s="225"/>
      <c r="Q56" s="221"/>
    </row>
    <row r="57" spans="1:23" ht="15.75" customHeight="1" x14ac:dyDescent="0.2">
      <c r="A57" s="1"/>
      <c r="B57" s="1"/>
      <c r="C57" s="436"/>
      <c r="D57" s="437"/>
      <c r="E57" s="437"/>
      <c r="F57" s="437"/>
      <c r="G57" s="437"/>
      <c r="H57" s="437"/>
      <c r="I57" s="437"/>
      <c r="J57" s="437"/>
      <c r="K57" s="437"/>
      <c r="L57" s="437"/>
      <c r="M57" s="438"/>
      <c r="N57" s="130"/>
      <c r="O57" s="256"/>
      <c r="P57" s="225"/>
      <c r="Q57" s="221"/>
    </row>
    <row r="58" spans="1:23" ht="15.75" customHeight="1" x14ac:dyDescent="0.2">
      <c r="A58" s="1"/>
      <c r="B58" s="1"/>
      <c r="C58" s="436"/>
      <c r="D58" s="437"/>
      <c r="E58" s="437"/>
      <c r="F58" s="437"/>
      <c r="G58" s="437"/>
      <c r="H58" s="437"/>
      <c r="I58" s="437"/>
      <c r="J58" s="437"/>
      <c r="K58" s="437"/>
      <c r="L58" s="437"/>
      <c r="M58" s="438"/>
      <c r="N58" s="130"/>
      <c r="O58" s="256"/>
      <c r="P58" s="225"/>
      <c r="Q58" s="221"/>
    </row>
    <row r="59" spans="1:23" ht="15.75" customHeight="1" x14ac:dyDescent="0.2">
      <c r="A59" s="1"/>
      <c r="B59" s="1"/>
      <c r="C59" s="436"/>
      <c r="D59" s="437"/>
      <c r="E59" s="437"/>
      <c r="F59" s="437"/>
      <c r="G59" s="437"/>
      <c r="H59" s="437"/>
      <c r="I59" s="437"/>
      <c r="J59" s="437"/>
      <c r="K59" s="437"/>
      <c r="L59" s="437"/>
      <c r="M59" s="438"/>
      <c r="N59" s="130"/>
      <c r="O59" s="256"/>
      <c r="P59" s="225"/>
      <c r="Q59" s="221"/>
    </row>
    <row r="60" spans="1:23" ht="15.75" customHeight="1" x14ac:dyDescent="0.2">
      <c r="A60" s="1"/>
      <c r="B60" s="1"/>
      <c r="C60" s="436"/>
      <c r="D60" s="437"/>
      <c r="E60" s="437"/>
      <c r="F60" s="437"/>
      <c r="G60" s="437"/>
      <c r="H60" s="437"/>
      <c r="I60" s="437"/>
      <c r="J60" s="437"/>
      <c r="K60" s="437"/>
      <c r="L60" s="437"/>
      <c r="M60" s="438"/>
      <c r="N60" s="130"/>
      <c r="O60" s="256"/>
      <c r="P60" s="225"/>
      <c r="Q60" s="221"/>
    </row>
    <row r="61" spans="1:23" ht="15.75" customHeight="1" x14ac:dyDescent="0.2">
      <c r="A61" s="1"/>
      <c r="B61" s="1"/>
      <c r="C61" s="436"/>
      <c r="D61" s="437"/>
      <c r="E61" s="437"/>
      <c r="F61" s="437"/>
      <c r="G61" s="437"/>
      <c r="H61" s="437"/>
      <c r="I61" s="437"/>
      <c r="J61" s="437"/>
      <c r="K61" s="437"/>
      <c r="L61" s="437"/>
      <c r="M61" s="438"/>
      <c r="N61" s="130"/>
      <c r="O61" s="140"/>
      <c r="P61" s="225"/>
      <c r="Q61" s="221"/>
    </row>
    <row r="62" spans="1:23" ht="15.75" customHeight="1" x14ac:dyDescent="0.2">
      <c r="A62" s="1"/>
      <c r="B62" s="1"/>
      <c r="C62" s="436"/>
      <c r="D62" s="437"/>
      <c r="E62" s="437"/>
      <c r="F62" s="437"/>
      <c r="G62" s="437"/>
      <c r="H62" s="437"/>
      <c r="I62" s="437"/>
      <c r="J62" s="437"/>
      <c r="K62" s="437"/>
      <c r="L62" s="437"/>
      <c r="M62" s="438"/>
      <c r="N62" s="130"/>
      <c r="O62" s="140"/>
      <c r="P62" s="225"/>
      <c r="Q62" s="221"/>
    </row>
    <row r="63" spans="1:23" ht="15.75" customHeight="1" x14ac:dyDescent="0.2">
      <c r="A63" s="1"/>
      <c r="B63" s="1"/>
      <c r="C63" s="436"/>
      <c r="D63" s="437"/>
      <c r="E63" s="437"/>
      <c r="F63" s="437"/>
      <c r="G63" s="437"/>
      <c r="H63" s="437"/>
      <c r="I63" s="437"/>
      <c r="J63" s="437"/>
      <c r="K63" s="437"/>
      <c r="L63" s="437"/>
      <c r="M63" s="438"/>
      <c r="N63" s="130"/>
      <c r="O63" s="140"/>
      <c r="P63" s="225"/>
      <c r="Q63" s="221"/>
    </row>
    <row r="64" spans="1:23" ht="15.75" customHeight="1" thickBot="1" x14ac:dyDescent="0.25">
      <c r="A64" s="1"/>
      <c r="B64" s="1"/>
      <c r="C64" s="439"/>
      <c r="D64" s="440"/>
      <c r="E64" s="440"/>
      <c r="F64" s="440"/>
      <c r="G64" s="440"/>
      <c r="H64" s="440"/>
      <c r="I64" s="440"/>
      <c r="J64" s="440"/>
      <c r="K64" s="440"/>
      <c r="L64" s="440"/>
      <c r="M64" s="441"/>
      <c r="N64" s="130"/>
      <c r="O64" s="140"/>
      <c r="P64" s="225"/>
      <c r="Q64" s="221"/>
    </row>
    <row r="65" spans="1:34" ht="15.75" customHeight="1" thickBot="1" x14ac:dyDescent="0.25">
      <c r="A65" s="1"/>
      <c r="B65" s="1"/>
      <c r="C65" s="1"/>
      <c r="D65" s="1"/>
      <c r="E65" s="1"/>
      <c r="F65" s="1"/>
      <c r="G65" s="1"/>
      <c r="H65" s="1"/>
      <c r="I65" s="1"/>
      <c r="J65" s="1"/>
      <c r="K65" s="1"/>
      <c r="L65" s="1"/>
      <c r="M65" s="1"/>
      <c r="N65" s="130"/>
      <c r="O65" s="140"/>
      <c r="P65" s="134"/>
      <c r="Q65" s="130"/>
    </row>
    <row r="66" spans="1:34" s="148" customFormat="1" ht="32.25" customHeight="1" thickBot="1" x14ac:dyDescent="0.25">
      <c r="A66" s="159" t="s">
        <v>351</v>
      </c>
      <c r="B66" s="161"/>
      <c r="C66" s="161"/>
      <c r="D66" s="161"/>
      <c r="E66" s="161"/>
      <c r="F66" s="161"/>
      <c r="G66" s="161"/>
      <c r="H66" s="161"/>
      <c r="I66" s="161"/>
      <c r="J66" s="161"/>
      <c r="K66" s="161"/>
      <c r="L66" s="161"/>
      <c r="M66" s="161"/>
      <c r="N66" s="144"/>
      <c r="O66" s="160" t="str">
        <f>A66</f>
        <v xml:space="preserve">5.2 วัฒนธรรมการทำงานที่ดี คล่องตัว รับผิดชอบ สู่การเกิดผลงานที่มีสมรรถนะสูง และนวัตกรรม </v>
      </c>
      <c r="P66" s="154" t="str">
        <f>IF(SUM(P67:P104)=0,"",SUM(P67:P104))</f>
        <v/>
      </c>
      <c r="Q66" s="155"/>
      <c r="R66" s="168"/>
      <c r="S66" s="168"/>
      <c r="T66" s="168"/>
      <c r="U66" s="168"/>
      <c r="V66" s="168"/>
      <c r="W66" s="168"/>
      <c r="X66" s="168"/>
      <c r="Y66" s="168"/>
      <c r="Z66" s="168"/>
      <c r="AA66" s="168"/>
      <c r="AB66" s="152"/>
      <c r="AC66" s="152"/>
      <c r="AD66" s="152"/>
      <c r="AE66" s="152"/>
      <c r="AF66" s="152"/>
      <c r="AG66" s="152"/>
      <c r="AH66" s="152"/>
    </row>
    <row r="67" spans="1:34" ht="15.75" customHeight="1" x14ac:dyDescent="0.2">
      <c r="A67" s="1"/>
      <c r="B67" s="4" t="s">
        <v>352</v>
      </c>
      <c r="C67" s="1"/>
      <c r="D67" s="1"/>
      <c r="E67" s="1"/>
      <c r="F67" s="1"/>
      <c r="G67" s="1"/>
      <c r="H67" s="1"/>
      <c r="I67" s="1"/>
      <c r="J67" s="1"/>
      <c r="K67" s="1"/>
      <c r="L67" s="1"/>
      <c r="M67" s="1"/>
      <c r="N67" s="130"/>
      <c r="O67" s="130"/>
      <c r="P67" s="130"/>
      <c r="Q67" s="130"/>
    </row>
    <row r="68" spans="1:34" ht="8.1" customHeight="1" thickBot="1" x14ac:dyDescent="0.25">
      <c r="A68" s="1"/>
      <c r="B68" s="1"/>
      <c r="C68" s="1"/>
      <c r="D68" s="1"/>
      <c r="E68" s="1"/>
      <c r="F68" s="1"/>
      <c r="G68" s="1"/>
      <c r="H68" s="1"/>
      <c r="I68" s="1"/>
      <c r="J68" s="1"/>
      <c r="K68" s="1"/>
      <c r="L68" s="1"/>
      <c r="M68" s="1"/>
      <c r="N68" s="130"/>
      <c r="O68" s="130"/>
      <c r="P68" s="221"/>
      <c r="Q68" s="221"/>
    </row>
    <row r="69" spans="1:34" ht="15.75" customHeight="1" thickBot="1" x14ac:dyDescent="0.25">
      <c r="A69" s="1"/>
      <c r="B69" s="7"/>
      <c r="C69" s="176"/>
      <c r="D69" s="3" t="s">
        <v>353</v>
      </c>
      <c r="E69" s="1"/>
      <c r="F69" s="1"/>
      <c r="G69" s="1"/>
      <c r="H69" s="1"/>
      <c r="I69" s="1"/>
      <c r="J69" s="1"/>
      <c r="K69" s="1"/>
      <c r="L69" s="1"/>
      <c r="M69" s="1"/>
      <c r="N69" s="130"/>
      <c r="O69" s="130"/>
      <c r="P69" s="292">
        <f>IF(C69="☑",300,IF(C69="☒", 0, 0))</f>
        <v>0</v>
      </c>
      <c r="Q69" s="21"/>
      <c r="S69" s="137" t="s">
        <v>85</v>
      </c>
      <c r="T69" s="137" t="s">
        <v>83</v>
      </c>
      <c r="U69" s="137" t="s">
        <v>86</v>
      </c>
      <c r="W69" s="137" t="str">
        <f>IF(OR((C69="☒")),"พัฒนาเสริมสร้างวัฒนธรรมให้กับบุคลากร","")</f>
        <v/>
      </c>
    </row>
    <row r="70" spans="1:34" ht="15.75" customHeight="1" x14ac:dyDescent="0.2">
      <c r="A70" s="1"/>
      <c r="B70" s="3"/>
      <c r="C70" s="8"/>
      <c r="D70" s="3" t="s">
        <v>354</v>
      </c>
      <c r="E70" s="1"/>
      <c r="F70" s="1"/>
      <c r="G70" s="1"/>
      <c r="H70" s="1"/>
      <c r="I70" s="1"/>
      <c r="J70" s="1"/>
      <c r="K70" s="1"/>
      <c r="L70" s="1"/>
      <c r="M70" s="1"/>
      <c r="N70" s="130"/>
      <c r="O70" s="130"/>
      <c r="P70" s="21"/>
      <c r="Q70" s="21"/>
    </row>
    <row r="71" spans="1:34" ht="15.75" customHeight="1" x14ac:dyDescent="0.2">
      <c r="A71" s="1"/>
      <c r="B71" s="3"/>
      <c r="C71" s="8"/>
      <c r="D71" s="3" t="s">
        <v>355</v>
      </c>
      <c r="E71" s="1"/>
      <c r="F71" s="1"/>
      <c r="G71" s="1"/>
      <c r="H71" s="1"/>
      <c r="I71" s="1"/>
      <c r="J71" s="1"/>
      <c r="K71" s="1"/>
      <c r="L71" s="1"/>
      <c r="M71" s="1"/>
      <c r="N71" s="130"/>
      <c r="O71" s="130"/>
      <c r="P71" s="21"/>
      <c r="Q71" s="21"/>
    </row>
    <row r="72" spans="1:34" ht="8.1" customHeight="1" thickBot="1" x14ac:dyDescent="0.25">
      <c r="A72" s="1"/>
      <c r="B72" s="1"/>
      <c r="C72" s="1"/>
      <c r="D72" s="1"/>
      <c r="E72" s="1"/>
      <c r="F72" s="1"/>
      <c r="G72" s="1"/>
      <c r="H72" s="1"/>
      <c r="I72" s="1"/>
      <c r="J72" s="1"/>
      <c r="K72" s="1"/>
      <c r="L72" s="1"/>
      <c r="M72" s="1"/>
      <c r="N72" s="130"/>
      <c r="O72" s="130"/>
      <c r="P72" s="291"/>
      <c r="Q72" s="21"/>
    </row>
    <row r="73" spans="1:34" ht="15.75" customHeight="1" thickBot="1" x14ac:dyDescent="0.25">
      <c r="A73" s="1"/>
      <c r="B73" s="7"/>
      <c r="C73" s="176"/>
      <c r="D73" s="3" t="s">
        <v>356</v>
      </c>
      <c r="E73" s="1"/>
      <c r="F73" s="1"/>
      <c r="G73" s="1"/>
      <c r="H73" s="1"/>
      <c r="I73" s="1"/>
      <c r="J73" s="1"/>
      <c r="K73" s="1"/>
      <c r="L73" s="1"/>
      <c r="M73" s="1"/>
      <c r="N73" s="130"/>
      <c r="O73" s="130"/>
      <c r="P73" s="292">
        <f>IF(C73="☑",100/3,IF(C73="☒", 0, 0))</f>
        <v>0</v>
      </c>
      <c r="Q73" s="21"/>
      <c r="S73" s="137" t="s">
        <v>90</v>
      </c>
      <c r="T73" s="137" t="s">
        <v>83</v>
      </c>
      <c r="U73" s="137" t="s">
        <v>86</v>
      </c>
      <c r="W73" s="137" t="str">
        <f>IF(OR((C73="☒")),"พัฒนาเสริมสร้างการนำเทคโนโลยีดิจิทัลและนวัตกรรมมาส่งเสริมประสิทธิภาพการทำงาน","")</f>
        <v/>
      </c>
    </row>
    <row r="74" spans="1:34" ht="15.75" customHeight="1" x14ac:dyDescent="0.2">
      <c r="A74" s="1"/>
      <c r="B74" s="3"/>
      <c r="C74" s="8"/>
      <c r="D74" s="3" t="s">
        <v>357</v>
      </c>
      <c r="E74" s="1"/>
      <c r="F74" s="1"/>
      <c r="G74" s="1"/>
      <c r="H74" s="1"/>
      <c r="I74" s="1"/>
      <c r="J74" s="1"/>
      <c r="K74" s="1"/>
      <c r="L74" s="1"/>
      <c r="M74" s="1"/>
      <c r="N74" s="130"/>
      <c r="O74" s="130"/>
      <c r="P74" s="292"/>
      <c r="Q74" s="21"/>
    </row>
    <row r="75" spans="1:34" ht="8.1" customHeight="1" thickBot="1" x14ac:dyDescent="0.25">
      <c r="A75" s="1"/>
      <c r="B75" s="1"/>
      <c r="C75" s="1"/>
      <c r="D75" s="1"/>
      <c r="E75" s="1"/>
      <c r="F75" s="1"/>
      <c r="G75" s="1"/>
      <c r="H75" s="1"/>
      <c r="I75" s="1"/>
      <c r="J75" s="1"/>
      <c r="K75" s="1"/>
      <c r="L75" s="1"/>
      <c r="M75" s="1"/>
      <c r="N75" s="130"/>
      <c r="O75" s="130"/>
      <c r="P75" s="292"/>
      <c r="Q75" s="21"/>
    </row>
    <row r="76" spans="1:34" ht="15.75" customHeight="1" thickBot="1" x14ac:dyDescent="0.25">
      <c r="A76" s="1"/>
      <c r="B76" s="1"/>
      <c r="C76" s="176"/>
      <c r="D76" s="3" t="s">
        <v>358</v>
      </c>
      <c r="E76" s="1"/>
      <c r="F76" s="1"/>
      <c r="G76" s="1"/>
      <c r="H76" s="1"/>
      <c r="I76" s="1"/>
      <c r="J76" s="1"/>
      <c r="K76" s="1"/>
      <c r="L76" s="1"/>
      <c r="M76" s="1"/>
      <c r="N76" s="130"/>
      <c r="O76" s="130"/>
      <c r="P76" s="292">
        <f>IF(C76="☑",100,IF(C76="☒", 0, 0))</f>
        <v>0</v>
      </c>
      <c r="Q76" s="21"/>
      <c r="S76" s="137" t="s">
        <v>96</v>
      </c>
      <c r="T76" s="137" t="s">
        <v>83</v>
      </c>
      <c r="U76" s="137" t="s">
        <v>86</v>
      </c>
      <c r="W76" s="137" t="str">
        <f>IF(OR((C76="☒")),"พัฒนาเสริมสร้างการทำงานร่วมกับกลไกความร่วมมือเครือข่ายภาครัฐ ภาคเอกชน และภาคส่วนอื่นๆ","")</f>
        <v/>
      </c>
    </row>
    <row r="77" spans="1:34" ht="15.75" customHeight="1" x14ac:dyDescent="0.2">
      <c r="A77" s="1"/>
      <c r="B77" s="3"/>
      <c r="C77" s="8"/>
      <c r="D77" s="3" t="s">
        <v>359</v>
      </c>
      <c r="E77" s="1"/>
      <c r="F77" s="1"/>
      <c r="G77" s="1"/>
      <c r="H77" s="1"/>
      <c r="I77" s="1"/>
      <c r="J77" s="1"/>
      <c r="K77" s="1"/>
      <c r="L77" s="1"/>
      <c r="M77" s="1"/>
      <c r="N77" s="130"/>
      <c r="O77" s="130"/>
      <c r="P77" s="291"/>
      <c r="Q77" s="21"/>
    </row>
    <row r="78" spans="1:34" ht="15.75" customHeight="1" thickBot="1" x14ac:dyDescent="0.25">
      <c r="A78" s="1"/>
      <c r="B78" s="3"/>
      <c r="C78" s="8"/>
      <c r="D78" s="3"/>
      <c r="E78" s="1"/>
      <c r="F78" s="1"/>
      <c r="G78" s="1"/>
      <c r="H78" s="1"/>
      <c r="I78" s="1"/>
      <c r="J78" s="1"/>
      <c r="K78" s="1"/>
      <c r="L78" s="1"/>
      <c r="M78" s="1"/>
      <c r="N78" s="130"/>
      <c r="O78" s="135" t="s">
        <v>89</v>
      </c>
      <c r="P78" s="291"/>
      <c r="Q78" s="21"/>
    </row>
    <row r="79" spans="1:34" s="222" customFormat="1" ht="15.75" customHeight="1" thickBot="1" x14ac:dyDescent="0.25">
      <c r="A79" s="219"/>
      <c r="B79" s="219"/>
      <c r="C79" s="229" t="s">
        <v>99</v>
      </c>
      <c r="D79" s="219"/>
      <c r="E79" s="219"/>
      <c r="F79" s="219"/>
      <c r="G79" s="219"/>
      <c r="H79" s="219"/>
      <c r="I79" s="219"/>
      <c r="J79" s="219"/>
      <c r="K79" s="219"/>
      <c r="L79" s="219"/>
      <c r="M79" s="219"/>
      <c r="N79" s="221"/>
      <c r="O79" s="486" t="str">
        <f>""&amp;U106&amp;""&amp;V106&amp;""&amp;W106&amp;""</f>
        <v>พัฒนากระบวนการที่มีความเป็นระบบพัฒนาในเชิงรุกและยืดหยุ่น ยกระดับการพัฒนาด้วยเทคโนโลยี นวัตกรรม และความร่วมมือทุกภาคส่วนพัฒนาในแนวทางต้นน้ำจรดปลายน้ำเพื่อสร้างผลกระทบสูง</v>
      </c>
      <c r="P79" s="292"/>
      <c r="Q79" s="21"/>
      <c r="R79" s="137"/>
      <c r="S79" s="137"/>
      <c r="T79" s="137"/>
      <c r="U79" s="137"/>
      <c r="V79" s="137"/>
      <c r="W79" s="137"/>
      <c r="X79" s="137"/>
      <c r="Y79" s="137"/>
      <c r="Z79" s="137"/>
      <c r="AA79" s="137"/>
      <c r="AB79" s="137"/>
      <c r="AC79" s="137"/>
      <c r="AD79" s="137"/>
      <c r="AE79" s="137"/>
    </row>
    <row r="80" spans="1:34" s="222" customFormat="1" ht="15.75" customHeight="1" x14ac:dyDescent="0.2">
      <c r="A80" s="219"/>
      <c r="B80" s="219"/>
      <c r="C80" s="419"/>
      <c r="D80" s="420"/>
      <c r="E80" s="420"/>
      <c r="F80" s="420"/>
      <c r="G80" s="420"/>
      <c r="H80" s="420"/>
      <c r="I80" s="420"/>
      <c r="J80" s="420"/>
      <c r="K80" s="420"/>
      <c r="L80" s="420"/>
      <c r="M80" s="421"/>
      <c r="N80" s="221"/>
      <c r="O80" s="487"/>
      <c r="P80" s="21"/>
      <c r="Q80" s="21"/>
      <c r="R80" s="137"/>
      <c r="S80" s="137"/>
      <c r="T80" s="137"/>
      <c r="U80" s="169"/>
      <c r="V80" s="169"/>
      <c r="W80" s="169"/>
      <c r="X80" s="137"/>
      <c r="Y80" s="137"/>
      <c r="Z80" s="137"/>
      <c r="AA80" s="137"/>
      <c r="AB80" s="137"/>
      <c r="AC80" s="137"/>
      <c r="AD80" s="137"/>
      <c r="AE80" s="137"/>
    </row>
    <row r="81" spans="1:31" s="222" customFormat="1" ht="15.75" customHeight="1" x14ac:dyDescent="0.2">
      <c r="A81" s="219"/>
      <c r="B81" s="219"/>
      <c r="C81" s="422"/>
      <c r="D81" s="423"/>
      <c r="E81" s="423"/>
      <c r="F81" s="423"/>
      <c r="G81" s="423"/>
      <c r="H81" s="423"/>
      <c r="I81" s="423"/>
      <c r="J81" s="423"/>
      <c r="K81" s="423"/>
      <c r="L81" s="423"/>
      <c r="M81" s="424"/>
      <c r="N81" s="221"/>
      <c r="O81" s="487"/>
      <c r="P81" s="21"/>
      <c r="Q81" s="21"/>
      <c r="R81" s="137"/>
      <c r="S81" s="137"/>
      <c r="T81" s="137"/>
      <c r="U81" s="137"/>
      <c r="V81" s="137"/>
      <c r="W81" s="137"/>
      <c r="X81" s="137"/>
      <c r="Y81" s="137"/>
      <c r="Z81" s="137"/>
      <c r="AA81" s="137"/>
      <c r="AB81" s="137"/>
      <c r="AC81" s="137"/>
      <c r="AD81" s="137"/>
      <c r="AE81" s="137"/>
    </row>
    <row r="82" spans="1:31" s="222" customFormat="1" ht="15.75" customHeight="1" x14ac:dyDescent="0.2">
      <c r="A82" s="219"/>
      <c r="B82" s="219"/>
      <c r="C82" s="422"/>
      <c r="D82" s="423"/>
      <c r="E82" s="423"/>
      <c r="F82" s="423"/>
      <c r="G82" s="423"/>
      <c r="H82" s="423"/>
      <c r="I82" s="423"/>
      <c r="J82" s="423"/>
      <c r="K82" s="423"/>
      <c r="L82" s="423"/>
      <c r="M82" s="424"/>
      <c r="N82" s="221"/>
      <c r="O82" s="487"/>
      <c r="P82" s="21"/>
      <c r="Q82" s="21"/>
      <c r="R82" s="137"/>
      <c r="S82" s="137"/>
      <c r="T82" s="137"/>
      <c r="U82" s="137"/>
      <c r="V82" s="137"/>
      <c r="W82" s="137"/>
      <c r="X82" s="137"/>
      <c r="Y82" s="137"/>
      <c r="Z82" s="137"/>
      <c r="AA82" s="137"/>
      <c r="AB82" s="137"/>
      <c r="AC82" s="137"/>
      <c r="AD82" s="137"/>
      <c r="AE82" s="137"/>
    </row>
    <row r="83" spans="1:31" s="222" customFormat="1" ht="15.75" customHeight="1" x14ac:dyDescent="0.2">
      <c r="A83" s="219"/>
      <c r="B83" s="219"/>
      <c r="C83" s="422"/>
      <c r="D83" s="423"/>
      <c r="E83" s="423"/>
      <c r="F83" s="423"/>
      <c r="G83" s="423"/>
      <c r="H83" s="423"/>
      <c r="I83" s="423"/>
      <c r="J83" s="423"/>
      <c r="K83" s="423"/>
      <c r="L83" s="423"/>
      <c r="M83" s="424"/>
      <c r="N83" s="221"/>
      <c r="O83" s="487"/>
      <c r="P83" s="21"/>
      <c r="Q83" s="21"/>
      <c r="R83" s="137"/>
      <c r="S83" s="137"/>
      <c r="T83" s="137"/>
      <c r="U83" s="137"/>
      <c r="V83" s="137"/>
      <c r="W83" s="137"/>
      <c r="X83" s="137"/>
      <c r="Y83" s="137"/>
      <c r="Z83" s="137"/>
      <c r="AA83" s="137"/>
      <c r="AB83" s="137"/>
      <c r="AC83" s="137"/>
      <c r="AD83" s="137"/>
      <c r="AE83" s="137"/>
    </row>
    <row r="84" spans="1:31" s="222" customFormat="1" ht="15.75" customHeight="1" thickBot="1" x14ac:dyDescent="0.25">
      <c r="A84" s="219"/>
      <c r="B84" s="219"/>
      <c r="C84" s="422"/>
      <c r="D84" s="423"/>
      <c r="E84" s="423"/>
      <c r="F84" s="423"/>
      <c r="G84" s="423"/>
      <c r="H84" s="423"/>
      <c r="I84" s="423"/>
      <c r="J84" s="423"/>
      <c r="K84" s="423"/>
      <c r="L84" s="423"/>
      <c r="M84" s="424"/>
      <c r="N84" s="221"/>
      <c r="O84" s="488"/>
      <c r="P84" s="21"/>
      <c r="Q84" s="21"/>
      <c r="R84" s="137"/>
      <c r="S84" s="137"/>
      <c r="T84" s="137"/>
      <c r="U84" s="137"/>
      <c r="V84" s="137"/>
      <c r="W84" s="137"/>
      <c r="X84" s="137"/>
      <c r="Y84" s="137"/>
      <c r="Z84" s="137"/>
      <c r="AA84" s="137"/>
      <c r="AB84" s="137"/>
      <c r="AC84" s="137"/>
      <c r="AD84" s="137"/>
      <c r="AE84" s="137"/>
    </row>
    <row r="85" spans="1:31" s="222" customFormat="1" ht="15.75" customHeight="1" x14ac:dyDescent="0.2">
      <c r="A85" s="219"/>
      <c r="B85" s="219"/>
      <c r="C85" s="422"/>
      <c r="D85" s="423"/>
      <c r="E85" s="423"/>
      <c r="F85" s="423"/>
      <c r="G85" s="423"/>
      <c r="H85" s="423"/>
      <c r="I85" s="423"/>
      <c r="J85" s="423"/>
      <c r="K85" s="423"/>
      <c r="L85" s="423"/>
      <c r="M85" s="424"/>
      <c r="N85" s="221"/>
      <c r="O85" s="21"/>
      <c r="P85" s="21"/>
      <c r="Q85" s="21"/>
      <c r="R85" s="137"/>
      <c r="S85" s="137"/>
      <c r="T85" s="137"/>
      <c r="U85" s="137"/>
      <c r="V85" s="137"/>
      <c r="W85" s="137"/>
      <c r="X85" s="137"/>
      <c r="Y85" s="137"/>
      <c r="Z85" s="137"/>
      <c r="AA85" s="137"/>
      <c r="AB85" s="137"/>
      <c r="AC85" s="137"/>
      <c r="AD85" s="137"/>
      <c r="AE85" s="137"/>
    </row>
    <row r="86" spans="1:31" s="222" customFormat="1" ht="15.75" customHeight="1" thickBot="1" x14ac:dyDescent="0.25">
      <c r="A86" s="219"/>
      <c r="B86" s="219"/>
      <c r="C86" s="422"/>
      <c r="D86" s="423"/>
      <c r="E86" s="423"/>
      <c r="F86" s="423"/>
      <c r="G86" s="423"/>
      <c r="H86" s="423"/>
      <c r="I86" s="423"/>
      <c r="J86" s="423"/>
      <c r="K86" s="423"/>
      <c r="L86" s="423"/>
      <c r="M86" s="424"/>
      <c r="N86" s="221"/>
      <c r="O86" s="135" t="s">
        <v>98</v>
      </c>
      <c r="P86" s="21"/>
      <c r="Q86" s="21"/>
      <c r="R86" s="137"/>
      <c r="S86" s="137"/>
      <c r="T86" s="137"/>
      <c r="U86" s="137"/>
      <c r="V86" s="137"/>
      <c r="W86" s="137"/>
      <c r="X86" s="137"/>
      <c r="Y86" s="137"/>
      <c r="Z86" s="137"/>
      <c r="AA86" s="137"/>
      <c r="AB86" s="137"/>
      <c r="AC86" s="137"/>
      <c r="AD86" s="137"/>
      <c r="AE86" s="137"/>
    </row>
    <row r="87" spans="1:31" s="222" customFormat="1" ht="15.75" customHeight="1" x14ac:dyDescent="0.2">
      <c r="A87" s="219"/>
      <c r="B87" s="219"/>
      <c r="C87" s="422"/>
      <c r="D87" s="423"/>
      <c r="E87" s="423"/>
      <c r="F87" s="423"/>
      <c r="G87" s="423"/>
      <c r="H87" s="423"/>
      <c r="I87" s="423"/>
      <c r="J87" s="423"/>
      <c r="K87" s="423"/>
      <c r="L87" s="423"/>
      <c r="M87" s="424"/>
      <c r="N87" s="221"/>
      <c r="O87" s="416" t="str">
        <f>""&amp;W69&amp;""&amp;W73&amp;""&amp;W76&amp;""&amp;W99&amp;""</f>
        <v/>
      </c>
      <c r="P87" s="21"/>
      <c r="Q87" s="21"/>
      <c r="R87" s="137"/>
      <c r="S87" s="137"/>
      <c r="T87" s="137"/>
      <c r="U87" s="137"/>
      <c r="V87" s="137"/>
      <c r="W87" s="137"/>
      <c r="X87" s="137"/>
      <c r="Y87" s="137"/>
      <c r="Z87" s="137"/>
      <c r="AA87" s="137"/>
      <c r="AB87" s="137"/>
      <c r="AC87" s="137"/>
      <c r="AD87" s="137"/>
      <c r="AE87" s="137"/>
    </row>
    <row r="88" spans="1:31" s="222" customFormat="1" ht="15.75" customHeight="1" x14ac:dyDescent="0.2">
      <c r="A88" s="219"/>
      <c r="B88" s="219"/>
      <c r="C88" s="422"/>
      <c r="D88" s="423"/>
      <c r="E88" s="423"/>
      <c r="F88" s="423"/>
      <c r="G88" s="423"/>
      <c r="H88" s="423"/>
      <c r="I88" s="423"/>
      <c r="J88" s="423"/>
      <c r="K88" s="423"/>
      <c r="L88" s="423"/>
      <c r="M88" s="424"/>
      <c r="N88" s="221"/>
      <c r="O88" s="417"/>
      <c r="P88" s="21"/>
      <c r="Q88" s="21"/>
      <c r="R88" s="137"/>
      <c r="S88" s="137"/>
      <c r="T88" s="137"/>
      <c r="U88" s="137"/>
      <c r="V88" s="137"/>
      <c r="W88" s="137"/>
      <c r="X88" s="137"/>
      <c r="Y88" s="137"/>
      <c r="Z88" s="137"/>
      <c r="AA88" s="137"/>
      <c r="AB88" s="137"/>
      <c r="AC88" s="137"/>
      <c r="AD88" s="137"/>
      <c r="AE88" s="137"/>
    </row>
    <row r="89" spans="1:31" s="222" customFormat="1" ht="15.75" customHeight="1" x14ac:dyDescent="0.2">
      <c r="A89" s="219"/>
      <c r="B89" s="219"/>
      <c r="C89" s="422"/>
      <c r="D89" s="423"/>
      <c r="E89" s="423"/>
      <c r="F89" s="423"/>
      <c r="G89" s="423"/>
      <c r="H89" s="423"/>
      <c r="I89" s="423"/>
      <c r="J89" s="423"/>
      <c r="K89" s="423"/>
      <c r="L89" s="423"/>
      <c r="M89" s="424"/>
      <c r="N89" s="221"/>
      <c r="O89" s="417"/>
      <c r="P89" s="21"/>
      <c r="Q89" s="21"/>
      <c r="R89" s="137"/>
      <c r="S89" s="137"/>
      <c r="T89" s="137"/>
      <c r="U89" s="137"/>
      <c r="V89" s="137"/>
      <c r="W89" s="137"/>
      <c r="X89" s="137"/>
      <c r="Y89" s="137"/>
      <c r="Z89" s="137"/>
      <c r="AA89" s="137"/>
      <c r="AB89" s="137"/>
      <c r="AC89" s="137"/>
      <c r="AD89" s="137"/>
      <c r="AE89" s="137"/>
    </row>
    <row r="90" spans="1:31" s="222" customFormat="1" ht="15.75" customHeight="1" x14ac:dyDescent="0.2">
      <c r="A90" s="219"/>
      <c r="B90" s="219"/>
      <c r="C90" s="422"/>
      <c r="D90" s="423"/>
      <c r="E90" s="423"/>
      <c r="F90" s="423"/>
      <c r="G90" s="423"/>
      <c r="H90" s="423"/>
      <c r="I90" s="423"/>
      <c r="J90" s="423"/>
      <c r="K90" s="423"/>
      <c r="L90" s="423"/>
      <c r="M90" s="424"/>
      <c r="N90" s="221"/>
      <c r="O90" s="417"/>
      <c r="P90" s="21"/>
      <c r="Q90" s="21"/>
      <c r="R90" s="137"/>
      <c r="S90" s="137"/>
      <c r="T90" s="137"/>
      <c r="U90" s="137"/>
      <c r="V90" s="137"/>
      <c r="W90" s="137"/>
      <c r="X90" s="137"/>
      <c r="Y90" s="137"/>
      <c r="Z90" s="137"/>
      <c r="AA90" s="137"/>
      <c r="AB90" s="137"/>
      <c r="AC90" s="137"/>
      <c r="AD90" s="137"/>
      <c r="AE90" s="137"/>
    </row>
    <row r="91" spans="1:31" s="222" customFormat="1" ht="15.75" customHeight="1" x14ac:dyDescent="0.2">
      <c r="A91" s="219"/>
      <c r="B91" s="219"/>
      <c r="C91" s="422"/>
      <c r="D91" s="423"/>
      <c r="E91" s="423"/>
      <c r="F91" s="423"/>
      <c r="G91" s="423"/>
      <c r="H91" s="423"/>
      <c r="I91" s="423"/>
      <c r="J91" s="423"/>
      <c r="K91" s="423"/>
      <c r="L91" s="423"/>
      <c r="M91" s="424"/>
      <c r="N91" s="221"/>
      <c r="O91" s="417"/>
      <c r="P91" s="21"/>
      <c r="Q91" s="21"/>
      <c r="R91" s="137"/>
      <c r="S91" s="137"/>
      <c r="T91" s="137"/>
      <c r="U91" s="137"/>
      <c r="V91" s="137"/>
      <c r="W91" s="137"/>
      <c r="X91" s="137"/>
      <c r="Y91" s="137"/>
      <c r="Z91" s="137"/>
      <c r="AA91" s="137"/>
      <c r="AB91" s="137"/>
      <c r="AC91" s="137"/>
      <c r="AD91" s="137"/>
      <c r="AE91" s="137"/>
    </row>
    <row r="92" spans="1:31" s="222" customFormat="1" ht="15.75" customHeight="1" thickBot="1" x14ac:dyDescent="0.25">
      <c r="A92" s="219"/>
      <c r="B92" s="219"/>
      <c r="C92" s="422"/>
      <c r="D92" s="423"/>
      <c r="E92" s="423"/>
      <c r="F92" s="423"/>
      <c r="G92" s="423"/>
      <c r="H92" s="423"/>
      <c r="I92" s="423"/>
      <c r="J92" s="423"/>
      <c r="K92" s="423"/>
      <c r="L92" s="423"/>
      <c r="M92" s="424"/>
      <c r="N92" s="221"/>
      <c r="O92" s="418"/>
      <c r="P92" s="21"/>
      <c r="Q92" s="21"/>
      <c r="R92" s="137"/>
      <c r="S92" s="137"/>
      <c r="T92" s="137"/>
      <c r="U92" s="137"/>
      <c r="V92" s="137"/>
      <c r="W92" s="137"/>
      <c r="X92" s="137"/>
      <c r="Y92" s="137"/>
      <c r="Z92" s="137"/>
      <c r="AA92" s="137"/>
      <c r="AB92" s="137"/>
      <c r="AC92" s="137"/>
      <c r="AD92" s="137"/>
      <c r="AE92" s="137"/>
    </row>
    <row r="93" spans="1:31" s="222" customFormat="1" ht="15.75" customHeight="1" x14ac:dyDescent="0.2">
      <c r="A93" s="219"/>
      <c r="B93" s="219"/>
      <c r="C93" s="422"/>
      <c r="D93" s="423"/>
      <c r="E93" s="423"/>
      <c r="F93" s="423"/>
      <c r="G93" s="423"/>
      <c r="H93" s="423"/>
      <c r="I93" s="423"/>
      <c r="J93" s="423"/>
      <c r="K93" s="423"/>
      <c r="L93" s="423"/>
      <c r="M93" s="424"/>
      <c r="N93" s="221"/>
      <c r="O93" s="21"/>
      <c r="P93" s="21"/>
      <c r="Q93" s="21"/>
      <c r="R93" s="137"/>
      <c r="S93" s="137"/>
      <c r="T93" s="137"/>
      <c r="U93" s="137"/>
      <c r="V93" s="137"/>
      <c r="W93" s="137"/>
      <c r="X93" s="137"/>
      <c r="Y93" s="137"/>
      <c r="Z93" s="137"/>
      <c r="AA93" s="137"/>
      <c r="AB93" s="137"/>
      <c r="AC93" s="137"/>
      <c r="AD93" s="137"/>
      <c r="AE93" s="137"/>
    </row>
    <row r="94" spans="1:31" s="222" customFormat="1" ht="15.75" customHeight="1" x14ac:dyDescent="0.2">
      <c r="A94" s="219"/>
      <c r="B94" s="219"/>
      <c r="C94" s="422"/>
      <c r="D94" s="423"/>
      <c r="E94" s="423"/>
      <c r="F94" s="423"/>
      <c r="G94" s="423"/>
      <c r="H94" s="423"/>
      <c r="I94" s="423"/>
      <c r="J94" s="423"/>
      <c r="K94" s="423"/>
      <c r="L94" s="423"/>
      <c r="M94" s="424"/>
      <c r="N94" s="221"/>
      <c r="O94" s="21"/>
      <c r="P94" s="21"/>
      <c r="Q94" s="21"/>
      <c r="R94" s="137"/>
      <c r="S94" s="137"/>
      <c r="T94" s="137"/>
      <c r="U94" s="137"/>
      <c r="V94" s="137"/>
      <c r="W94" s="137"/>
      <c r="X94" s="137"/>
      <c r="Y94" s="137"/>
      <c r="Z94" s="137"/>
      <c r="AA94" s="137"/>
      <c r="AB94" s="137"/>
      <c r="AC94" s="137"/>
      <c r="AD94" s="137"/>
      <c r="AE94" s="137"/>
    </row>
    <row r="95" spans="1:31" s="222" customFormat="1" ht="15.75" customHeight="1" thickBot="1" x14ac:dyDescent="0.25">
      <c r="A95" s="219"/>
      <c r="B95" s="219"/>
      <c r="C95" s="425"/>
      <c r="D95" s="426"/>
      <c r="E95" s="426"/>
      <c r="F95" s="426"/>
      <c r="G95" s="426"/>
      <c r="H95" s="426"/>
      <c r="I95" s="426"/>
      <c r="J95" s="426"/>
      <c r="K95" s="426"/>
      <c r="L95" s="426"/>
      <c r="M95" s="427"/>
      <c r="N95" s="221"/>
      <c r="O95" s="21"/>
      <c r="P95" s="21"/>
      <c r="Q95" s="21"/>
      <c r="R95" s="137"/>
      <c r="S95" s="137"/>
      <c r="T95" s="137"/>
      <c r="U95" s="137"/>
      <c r="V95" s="137"/>
      <c r="W95" s="137"/>
      <c r="X95" s="137"/>
      <c r="Y95" s="137"/>
      <c r="Z95" s="137"/>
      <c r="AA95" s="137"/>
      <c r="AB95" s="137"/>
      <c r="AC95" s="137"/>
      <c r="AD95" s="137"/>
      <c r="AE95" s="137"/>
    </row>
    <row r="96" spans="1:31" ht="15.75" customHeight="1" x14ac:dyDescent="0.2">
      <c r="A96" s="1"/>
      <c r="B96" s="3"/>
      <c r="C96" s="8"/>
      <c r="D96" s="3"/>
      <c r="E96" s="1"/>
      <c r="F96" s="1"/>
      <c r="G96" s="1"/>
      <c r="H96" s="1"/>
      <c r="I96" s="1"/>
      <c r="J96" s="1"/>
      <c r="K96" s="1"/>
      <c r="L96" s="1"/>
      <c r="M96" s="1"/>
      <c r="N96" s="130"/>
      <c r="O96" s="130"/>
      <c r="P96" s="291"/>
      <c r="Q96" s="21"/>
    </row>
    <row r="97" spans="1:23" ht="15.75" customHeight="1" x14ac:dyDescent="0.2">
      <c r="A97" s="1"/>
      <c r="B97" s="3" t="s">
        <v>360</v>
      </c>
      <c r="C97" s="1"/>
      <c r="D97" s="1"/>
      <c r="E97" s="1"/>
      <c r="F97" s="1"/>
      <c r="G97" s="1"/>
      <c r="H97" s="1"/>
      <c r="I97" s="1"/>
      <c r="J97" s="1"/>
      <c r="K97" s="1"/>
      <c r="L97" s="1"/>
      <c r="M97" s="1"/>
      <c r="N97" s="130"/>
      <c r="O97" s="21"/>
      <c r="P97" s="291"/>
      <c r="Q97" s="21"/>
    </row>
    <row r="98" spans="1:23" ht="8.1" customHeight="1" thickBot="1" x14ac:dyDescent="0.25">
      <c r="A98" s="1"/>
      <c r="B98" s="1"/>
      <c r="C98" s="1"/>
      <c r="D98" s="1"/>
      <c r="E98" s="1"/>
      <c r="F98" s="1"/>
      <c r="G98" s="1"/>
      <c r="H98" s="1"/>
      <c r="I98" s="1"/>
      <c r="J98" s="1"/>
      <c r="K98" s="1"/>
      <c r="L98" s="1"/>
      <c r="M98" s="1"/>
      <c r="N98" s="130"/>
      <c r="O98" s="248"/>
      <c r="P98" s="292"/>
      <c r="Q98" s="21"/>
    </row>
    <row r="99" spans="1:23" ht="15.75" customHeight="1" thickBot="1" x14ac:dyDescent="0.25">
      <c r="A99" s="1"/>
      <c r="B99" s="1"/>
      <c r="C99" s="176"/>
      <c r="D99" s="3" t="s">
        <v>361</v>
      </c>
      <c r="E99" s="1"/>
      <c r="F99" s="1"/>
      <c r="G99" s="1"/>
      <c r="H99" s="1"/>
      <c r="I99" s="1"/>
      <c r="J99" s="1"/>
      <c r="K99" s="1"/>
      <c r="L99" s="1"/>
      <c r="M99" s="1"/>
      <c r="N99" s="130"/>
      <c r="O99" s="248"/>
      <c r="P99" s="292">
        <f>IF(C99="☑",100/3,IF(C99="☒", 0, 0))</f>
        <v>0</v>
      </c>
      <c r="Q99" s="21"/>
      <c r="S99" s="137" t="s">
        <v>90</v>
      </c>
      <c r="T99" s="137" t="s">
        <v>83</v>
      </c>
      <c r="U99" s="137" t="s">
        <v>86</v>
      </c>
      <c r="W99" s="137" t="str">
        <f>IF(OR((C99="☒"),(C101="☒")),"พัฒนาเสริมสร้างความผูกพันและความร่วมมือของบุคลากร","")</f>
        <v/>
      </c>
    </row>
    <row r="100" spans="1:23" ht="8.1" customHeight="1" thickBot="1" x14ac:dyDescent="0.25">
      <c r="A100" s="1"/>
      <c r="B100" s="1"/>
      <c r="C100" s="1"/>
      <c r="D100" s="1"/>
      <c r="E100" s="1"/>
      <c r="F100" s="1"/>
      <c r="G100" s="1"/>
      <c r="H100" s="1"/>
      <c r="I100" s="1"/>
      <c r="J100" s="1"/>
      <c r="K100" s="1"/>
      <c r="L100" s="1"/>
      <c r="M100" s="1"/>
      <c r="N100" s="130"/>
      <c r="O100" s="21"/>
      <c r="P100" s="292"/>
      <c r="Q100" s="21"/>
    </row>
    <row r="101" spans="1:23" ht="15.75" customHeight="1" thickBot="1" x14ac:dyDescent="0.25">
      <c r="A101" s="1"/>
      <c r="B101" s="1"/>
      <c r="C101" s="176"/>
      <c r="D101" s="3" t="s">
        <v>362</v>
      </c>
      <c r="E101" s="1"/>
      <c r="F101" s="1"/>
      <c r="G101" s="1"/>
      <c r="H101" s="1"/>
      <c r="I101" s="1"/>
      <c r="J101" s="1"/>
      <c r="K101" s="1"/>
      <c r="L101" s="1"/>
      <c r="M101" s="1"/>
      <c r="N101" s="130"/>
      <c r="O101" s="489"/>
      <c r="P101" s="292">
        <f>IF(C101="☑",100/3,IF(C101="☒", 0, 0))</f>
        <v>0</v>
      </c>
      <c r="Q101" s="21"/>
      <c r="S101" s="137" t="s">
        <v>90</v>
      </c>
      <c r="T101" s="137" t="s">
        <v>83</v>
      </c>
      <c r="U101" s="137" t="s">
        <v>86</v>
      </c>
    </row>
    <row r="102" spans="1:23" ht="15.75" customHeight="1" x14ac:dyDescent="0.2">
      <c r="A102" s="1"/>
      <c r="B102" s="3"/>
      <c r="C102" s="8"/>
      <c r="D102" s="3" t="s">
        <v>363</v>
      </c>
      <c r="E102" s="1"/>
      <c r="F102" s="1"/>
      <c r="G102" s="1"/>
      <c r="H102" s="1"/>
      <c r="I102" s="1"/>
      <c r="J102" s="1"/>
      <c r="K102" s="1"/>
      <c r="L102" s="1"/>
      <c r="M102" s="1"/>
      <c r="N102" s="130"/>
      <c r="O102" s="489"/>
      <c r="P102" s="291"/>
      <c r="Q102" s="21"/>
    </row>
    <row r="103" spans="1:23" ht="15.75" customHeight="1" x14ac:dyDescent="0.2">
      <c r="A103" s="1"/>
      <c r="B103" s="1"/>
      <c r="C103" s="1"/>
      <c r="D103" s="3"/>
      <c r="E103" s="1"/>
      <c r="F103" s="1"/>
      <c r="G103" s="1"/>
      <c r="H103" s="1"/>
      <c r="I103" s="1"/>
      <c r="J103" s="1"/>
      <c r="K103" s="1"/>
      <c r="L103" s="1"/>
      <c r="M103" s="1"/>
      <c r="N103" s="130"/>
      <c r="O103" s="489"/>
      <c r="P103" s="292"/>
      <c r="Q103" s="21"/>
    </row>
    <row r="104" spans="1:23" ht="15.75" customHeight="1" thickBot="1" x14ac:dyDescent="0.25">
      <c r="A104" s="1"/>
      <c r="B104" s="1"/>
      <c r="C104" s="4" t="s">
        <v>99</v>
      </c>
      <c r="D104" s="1"/>
      <c r="E104" s="1"/>
      <c r="F104" s="1"/>
      <c r="G104" s="1"/>
      <c r="H104" s="1"/>
      <c r="I104" s="1"/>
      <c r="J104" s="1"/>
      <c r="K104" s="1"/>
      <c r="L104" s="1"/>
      <c r="M104" s="1"/>
      <c r="N104" s="130"/>
      <c r="O104" s="489"/>
      <c r="P104" s="291"/>
      <c r="Q104" s="21"/>
      <c r="U104" s="137" t="s">
        <v>85</v>
      </c>
      <c r="V104" s="137" t="s">
        <v>90</v>
      </c>
      <c r="W104" s="137" t="s">
        <v>96</v>
      </c>
    </row>
    <row r="105" spans="1:23" ht="15.75" customHeight="1" x14ac:dyDescent="0.2">
      <c r="A105" s="1"/>
      <c r="B105" s="1"/>
      <c r="C105" s="433"/>
      <c r="D105" s="434"/>
      <c r="E105" s="434"/>
      <c r="F105" s="434"/>
      <c r="G105" s="434"/>
      <c r="H105" s="434"/>
      <c r="I105" s="434"/>
      <c r="J105" s="434"/>
      <c r="K105" s="434"/>
      <c r="L105" s="434"/>
      <c r="M105" s="435"/>
      <c r="N105" s="130"/>
      <c r="O105" s="489"/>
      <c r="P105" s="225"/>
      <c r="Q105" s="221"/>
      <c r="U105" s="169">
        <f>SUM(P69)</f>
        <v>0</v>
      </c>
      <c r="V105" s="169">
        <f>SUM(P73,P99,P101)</f>
        <v>0</v>
      </c>
      <c r="W105" s="169">
        <f>SUM(P76)</f>
        <v>0</v>
      </c>
    </row>
    <row r="106" spans="1:23" ht="15.75" customHeight="1" x14ac:dyDescent="0.2">
      <c r="A106" s="1"/>
      <c r="B106" s="1"/>
      <c r="C106" s="436"/>
      <c r="D106" s="437"/>
      <c r="E106" s="437"/>
      <c r="F106" s="437"/>
      <c r="G106" s="437"/>
      <c r="H106" s="437"/>
      <c r="I106" s="437"/>
      <c r="J106" s="437"/>
      <c r="K106" s="437"/>
      <c r="L106" s="437"/>
      <c r="M106" s="438"/>
      <c r="N106" s="130"/>
      <c r="O106" s="489"/>
      <c r="P106" s="224"/>
      <c r="Q106" s="221"/>
      <c r="U106" s="137" t="str">
        <f>IF(U105&lt;300, "พัฒนากระบวนการที่มีความเป็นระบบ", "")</f>
        <v>พัฒนากระบวนการที่มีความเป็นระบบ</v>
      </c>
      <c r="V106" s="137" t="str">
        <f>IF(V105&lt;100, "พัฒนาในเชิงรุกและยืดหยุ่น ยกระดับการพัฒนาด้วยเทคโนโลยี นวัตกรรม และความร่วมมือทุกภาคส่วน", "")</f>
        <v>พัฒนาในเชิงรุกและยืดหยุ่น ยกระดับการพัฒนาด้วยเทคโนโลยี นวัตกรรม และความร่วมมือทุกภาคส่วน</v>
      </c>
      <c r="W106" s="137" t="str">
        <f>IF(W105&lt;100, "พัฒนาในแนวทางต้นน้ำจรดปลายน้ำเพื่อสร้างผลกระทบสูง", "")</f>
        <v>พัฒนาในแนวทางต้นน้ำจรดปลายน้ำเพื่อสร้างผลกระทบสูง</v>
      </c>
    </row>
    <row r="107" spans="1:23" ht="15.75" customHeight="1" x14ac:dyDescent="0.2">
      <c r="A107" s="1"/>
      <c r="B107" s="1"/>
      <c r="C107" s="436"/>
      <c r="D107" s="437"/>
      <c r="E107" s="437"/>
      <c r="F107" s="437"/>
      <c r="G107" s="437"/>
      <c r="H107" s="437"/>
      <c r="I107" s="437"/>
      <c r="J107" s="437"/>
      <c r="K107" s="437"/>
      <c r="L107" s="437"/>
      <c r="M107" s="438"/>
      <c r="N107" s="130"/>
      <c r="O107" s="21"/>
      <c r="P107" s="224"/>
      <c r="Q107" s="221"/>
    </row>
    <row r="108" spans="1:23" ht="15.75" customHeight="1" x14ac:dyDescent="0.2">
      <c r="A108" s="1"/>
      <c r="B108" s="1"/>
      <c r="C108" s="436"/>
      <c r="D108" s="437"/>
      <c r="E108" s="437"/>
      <c r="F108" s="437"/>
      <c r="G108" s="437"/>
      <c r="H108" s="437"/>
      <c r="I108" s="437"/>
      <c r="J108" s="437"/>
      <c r="K108" s="437"/>
      <c r="L108" s="437"/>
      <c r="M108" s="438"/>
      <c r="N108" s="130"/>
      <c r="O108" s="248"/>
      <c r="P108" s="224"/>
      <c r="Q108" s="221"/>
    </row>
    <row r="109" spans="1:23" ht="15.75" customHeight="1" x14ac:dyDescent="0.2">
      <c r="A109" s="1"/>
      <c r="B109" s="1"/>
      <c r="C109" s="436"/>
      <c r="D109" s="437"/>
      <c r="E109" s="437"/>
      <c r="F109" s="437"/>
      <c r="G109" s="437"/>
      <c r="H109" s="437"/>
      <c r="I109" s="437"/>
      <c r="J109" s="437"/>
      <c r="K109" s="437"/>
      <c r="L109" s="437"/>
      <c r="M109" s="438"/>
      <c r="N109" s="130"/>
      <c r="O109" s="489"/>
      <c r="P109" s="224"/>
      <c r="Q109" s="221"/>
    </row>
    <row r="110" spans="1:23" ht="15.75" customHeight="1" x14ac:dyDescent="0.2">
      <c r="A110" s="1"/>
      <c r="B110" s="1"/>
      <c r="C110" s="436"/>
      <c r="D110" s="437"/>
      <c r="E110" s="437"/>
      <c r="F110" s="437"/>
      <c r="G110" s="437"/>
      <c r="H110" s="437"/>
      <c r="I110" s="437"/>
      <c r="J110" s="437"/>
      <c r="K110" s="437"/>
      <c r="L110" s="437"/>
      <c r="M110" s="438"/>
      <c r="N110" s="130"/>
      <c r="O110" s="489"/>
      <c r="P110" s="225"/>
      <c r="Q110" s="221"/>
    </row>
    <row r="111" spans="1:23" ht="15.75" customHeight="1" x14ac:dyDescent="0.2">
      <c r="A111" s="1"/>
      <c r="B111" s="1"/>
      <c r="C111" s="436"/>
      <c r="D111" s="437"/>
      <c r="E111" s="437"/>
      <c r="F111" s="437"/>
      <c r="G111" s="437"/>
      <c r="H111" s="437"/>
      <c r="I111" s="437"/>
      <c r="J111" s="437"/>
      <c r="K111" s="437"/>
      <c r="L111" s="437"/>
      <c r="M111" s="438"/>
      <c r="N111" s="130"/>
      <c r="O111" s="489"/>
      <c r="P111" s="224"/>
      <c r="Q111" s="221"/>
    </row>
    <row r="112" spans="1:23" ht="15.75" customHeight="1" x14ac:dyDescent="0.2">
      <c r="A112" s="1"/>
      <c r="B112" s="1"/>
      <c r="C112" s="436"/>
      <c r="D112" s="437"/>
      <c r="E112" s="437"/>
      <c r="F112" s="437"/>
      <c r="G112" s="437"/>
      <c r="H112" s="437"/>
      <c r="I112" s="437"/>
      <c r="J112" s="437"/>
      <c r="K112" s="437"/>
      <c r="L112" s="437"/>
      <c r="M112" s="438"/>
      <c r="N112" s="130"/>
      <c r="O112" s="489"/>
      <c r="P112" s="225"/>
      <c r="Q112" s="221"/>
    </row>
    <row r="113" spans="1:34" ht="15.75" customHeight="1" x14ac:dyDescent="0.2">
      <c r="A113" s="1"/>
      <c r="B113" s="1"/>
      <c r="C113" s="436"/>
      <c r="D113" s="437"/>
      <c r="E113" s="437"/>
      <c r="F113" s="437"/>
      <c r="G113" s="437"/>
      <c r="H113" s="437"/>
      <c r="I113" s="437"/>
      <c r="J113" s="437"/>
      <c r="K113" s="437"/>
      <c r="L113" s="437"/>
      <c r="M113" s="438"/>
      <c r="N113" s="130"/>
      <c r="O113" s="489"/>
      <c r="P113" s="225"/>
      <c r="Q113" s="221"/>
    </row>
    <row r="114" spans="1:34" ht="15.75" customHeight="1" x14ac:dyDescent="0.2">
      <c r="A114" s="1"/>
      <c r="B114" s="1"/>
      <c r="C114" s="436"/>
      <c r="D114" s="437"/>
      <c r="E114" s="437"/>
      <c r="F114" s="437"/>
      <c r="G114" s="437"/>
      <c r="H114" s="437"/>
      <c r="I114" s="437"/>
      <c r="J114" s="437"/>
      <c r="K114" s="437"/>
      <c r="L114" s="437"/>
      <c r="M114" s="438"/>
      <c r="N114" s="130"/>
      <c r="O114" s="489"/>
      <c r="P114" s="225"/>
      <c r="Q114" s="221"/>
    </row>
    <row r="115" spans="1:34" ht="15.75" customHeight="1" x14ac:dyDescent="0.2">
      <c r="A115" s="1"/>
      <c r="B115" s="1"/>
      <c r="C115" s="436"/>
      <c r="D115" s="437"/>
      <c r="E115" s="437"/>
      <c r="F115" s="437"/>
      <c r="G115" s="437"/>
      <c r="H115" s="437"/>
      <c r="I115" s="437"/>
      <c r="J115" s="437"/>
      <c r="K115" s="437"/>
      <c r="L115" s="437"/>
      <c r="M115" s="438"/>
      <c r="N115" s="130"/>
      <c r="O115" s="257"/>
      <c r="P115" s="225"/>
      <c r="Q115" s="221"/>
    </row>
    <row r="116" spans="1:34" ht="15.75" customHeight="1" x14ac:dyDescent="0.2">
      <c r="A116" s="1"/>
      <c r="B116" s="1"/>
      <c r="C116" s="436"/>
      <c r="D116" s="437"/>
      <c r="E116" s="437"/>
      <c r="F116" s="437"/>
      <c r="G116" s="437"/>
      <c r="H116" s="437"/>
      <c r="I116" s="437"/>
      <c r="J116" s="437"/>
      <c r="K116" s="437"/>
      <c r="L116" s="437"/>
      <c r="M116" s="438"/>
      <c r="N116" s="130"/>
      <c r="O116" s="243"/>
      <c r="P116" s="221"/>
      <c r="Q116" s="221"/>
    </row>
    <row r="117" spans="1:34" ht="15.75" customHeight="1" x14ac:dyDescent="0.2">
      <c r="A117" s="1"/>
      <c r="B117" s="1"/>
      <c r="C117" s="436"/>
      <c r="D117" s="437"/>
      <c r="E117" s="437"/>
      <c r="F117" s="437"/>
      <c r="G117" s="437"/>
      <c r="H117" s="437"/>
      <c r="I117" s="437"/>
      <c r="J117" s="437"/>
      <c r="K117" s="437"/>
      <c r="L117" s="437"/>
      <c r="M117" s="438"/>
      <c r="N117" s="130"/>
      <c r="O117" s="130"/>
      <c r="P117" s="221"/>
      <c r="Q117" s="221"/>
    </row>
    <row r="118" spans="1:34" ht="15.75" customHeight="1" x14ac:dyDescent="0.2">
      <c r="A118" s="1"/>
      <c r="B118" s="1"/>
      <c r="C118" s="436"/>
      <c r="D118" s="437"/>
      <c r="E118" s="437"/>
      <c r="F118" s="437"/>
      <c r="G118" s="437"/>
      <c r="H118" s="437"/>
      <c r="I118" s="437"/>
      <c r="J118" s="437"/>
      <c r="K118" s="437"/>
      <c r="L118" s="437"/>
      <c r="M118" s="438"/>
      <c r="N118" s="130"/>
      <c r="O118" s="130"/>
      <c r="P118" s="221"/>
      <c r="Q118" s="221"/>
    </row>
    <row r="119" spans="1:34" ht="15.75" customHeight="1" x14ac:dyDescent="0.2">
      <c r="A119" s="1"/>
      <c r="B119" s="1"/>
      <c r="C119" s="436"/>
      <c r="D119" s="437"/>
      <c r="E119" s="437"/>
      <c r="F119" s="437"/>
      <c r="G119" s="437"/>
      <c r="H119" s="437"/>
      <c r="I119" s="437"/>
      <c r="J119" s="437"/>
      <c r="K119" s="437"/>
      <c r="L119" s="437"/>
      <c r="M119" s="438"/>
      <c r="N119" s="130"/>
      <c r="O119" s="130"/>
      <c r="P119" s="221"/>
      <c r="Q119" s="221"/>
    </row>
    <row r="120" spans="1:34" ht="15.75" customHeight="1" thickBot="1" x14ac:dyDescent="0.25">
      <c r="A120" s="1"/>
      <c r="B120" s="1"/>
      <c r="C120" s="439"/>
      <c r="D120" s="440"/>
      <c r="E120" s="440"/>
      <c r="F120" s="440"/>
      <c r="G120" s="440"/>
      <c r="H120" s="440"/>
      <c r="I120" s="440"/>
      <c r="J120" s="440"/>
      <c r="K120" s="440"/>
      <c r="L120" s="440"/>
      <c r="M120" s="441"/>
      <c r="N120" s="130"/>
      <c r="O120" s="130"/>
      <c r="P120" s="221"/>
      <c r="Q120" s="221"/>
    </row>
    <row r="121" spans="1:34" ht="15.75" customHeight="1" thickBot="1" x14ac:dyDescent="0.25">
      <c r="A121" s="1"/>
      <c r="B121" s="1"/>
      <c r="C121" s="1"/>
      <c r="D121" s="1"/>
      <c r="E121" s="1"/>
      <c r="F121" s="1"/>
      <c r="G121" s="1"/>
      <c r="H121" s="1"/>
      <c r="I121" s="1"/>
      <c r="J121" s="1"/>
      <c r="K121" s="1"/>
      <c r="L121" s="1"/>
      <c r="M121" s="1"/>
      <c r="N121" s="130"/>
      <c r="O121" s="130"/>
      <c r="P121" s="130"/>
      <c r="Q121" s="130"/>
    </row>
    <row r="122" spans="1:34" s="148" customFormat="1" ht="32.25" customHeight="1" thickBot="1" x14ac:dyDescent="0.25">
      <c r="A122" s="158" t="s">
        <v>364</v>
      </c>
      <c r="B122" s="158"/>
      <c r="C122" s="158"/>
      <c r="D122" s="158"/>
      <c r="E122" s="158"/>
      <c r="F122" s="158"/>
      <c r="G122" s="158"/>
      <c r="H122" s="158"/>
      <c r="I122" s="158"/>
      <c r="J122" s="158"/>
      <c r="K122" s="158"/>
      <c r="L122" s="158"/>
      <c r="M122" s="158"/>
      <c r="N122" s="144"/>
      <c r="O122" s="162" t="str">
        <f>A122</f>
        <v>5.3 ระบบการพัฒนาและการเรียนรู้ของบุคลากร</v>
      </c>
      <c r="P122" s="154" t="str">
        <f>IF(SUM(P123:P137)=0,"",SUM(P123:P137))</f>
        <v/>
      </c>
      <c r="Q122" s="155"/>
      <c r="R122" s="168"/>
      <c r="S122" s="168"/>
      <c r="T122" s="168"/>
      <c r="U122" s="168"/>
      <c r="V122" s="168"/>
      <c r="W122" s="168"/>
      <c r="X122" s="168"/>
      <c r="Y122" s="168"/>
      <c r="Z122" s="168"/>
      <c r="AA122" s="168"/>
      <c r="AB122" s="152"/>
      <c r="AC122" s="152"/>
      <c r="AD122" s="152"/>
      <c r="AE122" s="152"/>
      <c r="AF122" s="152"/>
      <c r="AG122" s="152"/>
      <c r="AH122" s="152"/>
    </row>
    <row r="123" spans="1:34" ht="15.75" customHeight="1" x14ac:dyDescent="0.2">
      <c r="A123" s="1"/>
      <c r="B123" s="3" t="s">
        <v>365</v>
      </c>
      <c r="C123" s="1"/>
      <c r="D123" s="3"/>
      <c r="E123" s="1"/>
      <c r="F123" s="1"/>
      <c r="G123" s="1"/>
      <c r="H123" s="1"/>
      <c r="I123" s="1"/>
      <c r="J123" s="1"/>
      <c r="K123" s="1"/>
      <c r="L123" s="1"/>
      <c r="M123" s="1"/>
      <c r="N123" s="130"/>
      <c r="O123" s="130"/>
      <c r="P123" s="130"/>
      <c r="Q123" s="130"/>
    </row>
    <row r="124" spans="1:34" ht="15.75" customHeight="1" x14ac:dyDescent="0.2">
      <c r="A124" s="1"/>
      <c r="B124" s="3" t="s">
        <v>366</v>
      </c>
      <c r="C124" s="1"/>
      <c r="D124" s="3"/>
      <c r="E124" s="1"/>
      <c r="F124" s="1"/>
      <c r="G124" s="1"/>
      <c r="H124" s="1"/>
      <c r="I124" s="1"/>
      <c r="J124" s="1"/>
      <c r="K124" s="1"/>
      <c r="L124" s="1"/>
      <c r="M124" s="1"/>
      <c r="N124" s="130"/>
      <c r="O124" s="130"/>
      <c r="P124" s="221"/>
      <c r="Q124" s="221"/>
    </row>
    <row r="125" spans="1:34" ht="8.1" customHeight="1" thickBot="1" x14ac:dyDescent="0.25">
      <c r="A125" s="1"/>
      <c r="B125" s="1"/>
      <c r="C125" s="1"/>
      <c r="D125" s="1"/>
      <c r="E125" s="1"/>
      <c r="F125" s="1"/>
      <c r="G125" s="1"/>
      <c r="H125" s="1"/>
      <c r="I125" s="1"/>
      <c r="J125" s="1"/>
      <c r="K125" s="1"/>
      <c r="L125" s="1"/>
      <c r="M125" s="1"/>
      <c r="N125" s="130"/>
      <c r="O125" s="130"/>
      <c r="P125" s="21"/>
      <c r="Q125" s="21"/>
    </row>
    <row r="126" spans="1:34" ht="15.75" customHeight="1" thickBot="1" x14ac:dyDescent="0.25">
      <c r="A126" s="1"/>
      <c r="B126" s="7"/>
      <c r="C126" s="176"/>
      <c r="D126" s="3" t="s">
        <v>367</v>
      </c>
      <c r="E126" s="1"/>
      <c r="F126" s="1"/>
      <c r="G126" s="1"/>
      <c r="H126" s="1"/>
      <c r="I126" s="1"/>
      <c r="J126" s="1"/>
      <c r="K126" s="1"/>
      <c r="L126" s="1"/>
      <c r="M126" s="1"/>
      <c r="N126" s="130"/>
      <c r="O126" s="130"/>
      <c r="P126" s="292">
        <f>IF(C126="☑",300,IF(C126="☒", 0, 0))</f>
        <v>0</v>
      </c>
      <c r="Q126" s="21"/>
      <c r="S126" s="137" t="s">
        <v>85</v>
      </c>
      <c r="T126" s="137" t="s">
        <v>83</v>
      </c>
      <c r="U126" s="137" t="s">
        <v>86</v>
      </c>
      <c r="W126" s="137" t="str">
        <f>IF(OR((C126="☒")),"พัฒนาเสริมสร้างคุณธรรมและจริยธรรมให้กับบุคลากร","")</f>
        <v/>
      </c>
    </row>
    <row r="127" spans="1:34" ht="15.75" customHeight="1" x14ac:dyDescent="0.2">
      <c r="A127" s="1"/>
      <c r="B127" s="7"/>
      <c r="C127" s="179"/>
      <c r="D127" s="3" t="s">
        <v>368</v>
      </c>
      <c r="E127" s="1"/>
      <c r="F127" s="1"/>
      <c r="G127" s="1"/>
      <c r="H127" s="1"/>
      <c r="I127" s="1"/>
      <c r="J127" s="1"/>
      <c r="K127" s="1"/>
      <c r="L127" s="1"/>
      <c r="M127" s="1"/>
      <c r="N127" s="130"/>
      <c r="O127" s="130"/>
      <c r="P127" s="292"/>
      <c r="Q127" s="21"/>
    </row>
    <row r="128" spans="1:34" ht="15.75" customHeight="1" x14ac:dyDescent="0.2">
      <c r="A128" s="1"/>
      <c r="B128" s="1"/>
      <c r="C128" s="1"/>
      <c r="D128" s="3" t="s">
        <v>369</v>
      </c>
      <c r="E128" s="1"/>
      <c r="F128" s="1"/>
      <c r="G128" s="1"/>
      <c r="H128" s="1"/>
      <c r="I128" s="1"/>
      <c r="J128" s="1"/>
      <c r="K128" s="1"/>
      <c r="L128" s="1"/>
      <c r="M128" s="1"/>
      <c r="N128" s="130"/>
      <c r="O128" s="130"/>
      <c r="P128" s="292"/>
      <c r="Q128" s="21"/>
    </row>
    <row r="129" spans="1:23" ht="15.75" customHeight="1" x14ac:dyDescent="0.2">
      <c r="A129" s="1"/>
      <c r="B129" s="1"/>
      <c r="C129" s="1"/>
      <c r="D129" s="3" t="s">
        <v>370</v>
      </c>
      <c r="E129" s="1"/>
      <c r="F129" s="1"/>
      <c r="G129" s="1"/>
      <c r="H129" s="1"/>
      <c r="I129" s="1"/>
      <c r="J129" s="1"/>
      <c r="K129" s="1"/>
      <c r="L129" s="1"/>
      <c r="M129" s="1"/>
      <c r="N129" s="130"/>
      <c r="O129" s="130"/>
      <c r="P129" s="292"/>
      <c r="Q129" s="21"/>
    </row>
    <row r="130" spans="1:23" ht="8.1" customHeight="1" thickBot="1" x14ac:dyDescent="0.25">
      <c r="A130" s="1"/>
      <c r="B130" s="7"/>
      <c r="C130" s="1"/>
      <c r="D130" s="1"/>
      <c r="E130" s="1"/>
      <c r="F130" s="1"/>
      <c r="G130" s="1"/>
      <c r="H130" s="1"/>
      <c r="I130" s="1"/>
      <c r="J130" s="1"/>
      <c r="K130" s="1"/>
      <c r="L130" s="1"/>
      <c r="M130" s="1"/>
      <c r="N130" s="130"/>
      <c r="O130" s="130"/>
      <c r="P130" s="291"/>
      <c r="Q130" s="21"/>
    </row>
    <row r="131" spans="1:23" ht="15.75" customHeight="1" thickBot="1" x14ac:dyDescent="0.25">
      <c r="A131" s="1"/>
      <c r="B131" s="7"/>
      <c r="C131" s="176"/>
      <c r="D131" s="3" t="s">
        <v>371</v>
      </c>
      <c r="E131" s="1"/>
      <c r="F131" s="1"/>
      <c r="G131" s="1"/>
      <c r="H131" s="1"/>
      <c r="I131" s="1"/>
      <c r="J131" s="1"/>
      <c r="K131" s="1"/>
      <c r="L131" s="1"/>
      <c r="M131" s="1"/>
      <c r="N131" s="130"/>
      <c r="O131" s="130"/>
      <c r="P131" s="292">
        <f>IF(C131="☑",100/2,IF(C131="☒", 0, 0))</f>
        <v>0</v>
      </c>
      <c r="Q131" s="21"/>
      <c r="S131" s="137" t="s">
        <v>90</v>
      </c>
      <c r="T131" s="137" t="s">
        <v>83</v>
      </c>
      <c r="U131" s="137" t="s">
        <v>86</v>
      </c>
      <c r="W131" s="137" t="str">
        <f>IF(OR((C131="☒"),(C134="☒")),"พัฒนาระบบการเรียนรู้และพัฒนาของบุคลากร","")</f>
        <v/>
      </c>
    </row>
    <row r="132" spans="1:23" ht="15.75" customHeight="1" x14ac:dyDescent="0.2">
      <c r="A132" s="1"/>
      <c r="B132" s="1"/>
      <c r="C132" s="1"/>
      <c r="D132" s="3" t="s">
        <v>372</v>
      </c>
      <c r="E132" s="1"/>
      <c r="F132" s="1"/>
      <c r="G132" s="1"/>
      <c r="H132" s="1"/>
      <c r="I132" s="1"/>
      <c r="J132" s="1"/>
      <c r="K132" s="1"/>
      <c r="L132" s="1"/>
      <c r="M132" s="1"/>
      <c r="N132" s="130"/>
      <c r="O132" s="130"/>
      <c r="P132" s="291"/>
      <c r="Q132" s="21"/>
    </row>
    <row r="133" spans="1:23" ht="8.1" customHeight="1" thickBot="1" x14ac:dyDescent="0.25">
      <c r="A133" s="1"/>
      <c r="B133" s="1"/>
      <c r="C133" s="1"/>
      <c r="D133" s="1"/>
      <c r="E133" s="1"/>
      <c r="F133" s="1"/>
      <c r="G133" s="1"/>
      <c r="H133" s="1"/>
      <c r="I133" s="1"/>
      <c r="J133" s="1"/>
      <c r="K133" s="1"/>
      <c r="L133" s="1"/>
      <c r="M133" s="1"/>
      <c r="N133" s="130"/>
      <c r="O133" s="130"/>
      <c r="P133" s="292"/>
      <c r="Q133" s="21"/>
    </row>
    <row r="134" spans="1:23" ht="15.75" customHeight="1" thickBot="1" x14ac:dyDescent="0.25">
      <c r="A134" s="1"/>
      <c r="B134" s="7"/>
      <c r="C134" s="176"/>
      <c r="D134" s="3" t="s">
        <v>373</v>
      </c>
      <c r="E134" s="1"/>
      <c r="F134" s="1"/>
      <c r="G134" s="1"/>
      <c r="H134" s="1"/>
      <c r="I134" s="1"/>
      <c r="J134" s="1"/>
      <c r="K134" s="1"/>
      <c r="L134" s="1"/>
      <c r="M134" s="1"/>
      <c r="N134" s="130"/>
      <c r="O134" s="135" t="s">
        <v>89</v>
      </c>
      <c r="P134" s="292">
        <f>IF(C134="☑",100/2,IF(C134="☒", 0, 0))</f>
        <v>0</v>
      </c>
      <c r="Q134" s="21"/>
      <c r="S134" s="137" t="s">
        <v>90</v>
      </c>
      <c r="T134" s="137" t="s">
        <v>83</v>
      </c>
      <c r="U134" s="137" t="s">
        <v>86</v>
      </c>
    </row>
    <row r="135" spans="1:23" ht="15.75" customHeight="1" x14ac:dyDescent="0.2">
      <c r="A135" s="1"/>
      <c r="B135" s="1"/>
      <c r="C135" s="1"/>
      <c r="D135" s="3" t="s">
        <v>374</v>
      </c>
      <c r="E135" s="1"/>
      <c r="F135" s="1"/>
      <c r="G135" s="1"/>
      <c r="H135" s="1"/>
      <c r="I135" s="1"/>
      <c r="J135" s="1"/>
      <c r="K135" s="1"/>
      <c r="L135" s="1"/>
      <c r="M135" s="1"/>
      <c r="N135" s="130"/>
      <c r="O135" s="486" t="str">
        <f>""&amp;U141&amp;""&amp;V141&amp;""&amp;W141&amp;""</f>
        <v>พัฒนากระบวนการที่มีความเป็นระบบพัฒนาในเชิงรุกและยืดหยุ่น ยกระดับการพัฒนาด้วยเทคโนโลยี นวัตกรรม และความร่วมมือทุกภาคส่วนพัฒนาในแนวทางต้นน้ำจรดปลายน้ำเพื่อสร้างผลกระทบสูง</v>
      </c>
      <c r="P135" s="291"/>
      <c r="Q135" s="21"/>
    </row>
    <row r="136" spans="1:23" ht="8.1" customHeight="1" thickBot="1" x14ac:dyDescent="0.25">
      <c r="A136" s="1"/>
      <c r="B136" s="1"/>
      <c r="C136" s="1"/>
      <c r="D136" s="1"/>
      <c r="E136" s="1"/>
      <c r="F136" s="1"/>
      <c r="G136" s="1"/>
      <c r="H136" s="1"/>
      <c r="I136" s="1"/>
      <c r="J136" s="1"/>
      <c r="K136" s="1"/>
      <c r="L136" s="1"/>
      <c r="M136" s="1"/>
      <c r="N136" s="130"/>
      <c r="O136" s="487"/>
      <c r="P136" s="291"/>
      <c r="Q136" s="21"/>
    </row>
    <row r="137" spans="1:23" ht="15.75" customHeight="1" thickBot="1" x14ac:dyDescent="0.25">
      <c r="A137" s="6"/>
      <c r="B137" s="7"/>
      <c r="C137" s="176"/>
      <c r="D137" s="3" t="s">
        <v>375</v>
      </c>
      <c r="E137" s="1"/>
      <c r="F137" s="1"/>
      <c r="G137" s="1"/>
      <c r="H137" s="1"/>
      <c r="I137" s="1"/>
      <c r="J137" s="1"/>
      <c r="K137" s="1"/>
      <c r="L137" s="1"/>
      <c r="M137" s="1"/>
      <c r="N137" s="130"/>
      <c r="O137" s="487"/>
      <c r="P137" s="292">
        <f>IF(C137="☑",100,IF(C137="☒", 0, 0))</f>
        <v>0</v>
      </c>
      <c r="Q137" s="21"/>
      <c r="S137" s="137" t="s">
        <v>96</v>
      </c>
      <c r="T137" s="137" t="s">
        <v>83</v>
      </c>
      <c r="U137" s="137" t="s">
        <v>86</v>
      </c>
      <c r="W137" s="137" t="str">
        <f>IF(OR((C137="☒")),"พัฒนาเสริมสร้างทักษะการเป็นผู้นำในอนาคตให้กับบุคลากร","")</f>
        <v/>
      </c>
    </row>
    <row r="138" spans="1:23" ht="15.75" customHeight="1" x14ac:dyDescent="0.2">
      <c r="A138" s="1"/>
      <c r="B138" s="1"/>
      <c r="C138" s="1"/>
      <c r="D138" s="1"/>
      <c r="E138" s="1"/>
      <c r="F138" s="1"/>
      <c r="G138" s="1"/>
      <c r="H138" s="1"/>
      <c r="I138" s="1"/>
      <c r="J138" s="1"/>
      <c r="K138" s="1"/>
      <c r="L138" s="1"/>
      <c r="M138" s="1"/>
      <c r="N138" s="130"/>
      <c r="O138" s="487"/>
      <c r="P138" s="292"/>
      <c r="Q138" s="21"/>
    </row>
    <row r="139" spans="1:23" ht="15.75" customHeight="1" thickBot="1" x14ac:dyDescent="0.25">
      <c r="A139" s="1"/>
      <c r="B139" s="1"/>
      <c r="C139" s="4" t="s">
        <v>99</v>
      </c>
      <c r="D139" s="1"/>
      <c r="E139" s="1"/>
      <c r="F139" s="1"/>
      <c r="G139" s="1"/>
      <c r="H139" s="1"/>
      <c r="I139" s="1"/>
      <c r="J139" s="1"/>
      <c r="K139" s="1"/>
      <c r="L139" s="1"/>
      <c r="M139" s="1"/>
      <c r="N139" s="130"/>
      <c r="O139" s="487"/>
      <c r="P139" s="291"/>
      <c r="Q139" s="21"/>
      <c r="U139" s="137" t="s">
        <v>85</v>
      </c>
      <c r="V139" s="137" t="s">
        <v>90</v>
      </c>
      <c r="W139" s="137" t="s">
        <v>96</v>
      </c>
    </row>
    <row r="140" spans="1:23" ht="15.75" customHeight="1" thickBot="1" x14ac:dyDescent="0.25">
      <c r="A140" s="1"/>
      <c r="B140" s="1"/>
      <c r="C140" s="433"/>
      <c r="D140" s="434"/>
      <c r="E140" s="434"/>
      <c r="F140" s="434"/>
      <c r="G140" s="434"/>
      <c r="H140" s="434"/>
      <c r="I140" s="434"/>
      <c r="J140" s="434"/>
      <c r="K140" s="434"/>
      <c r="L140" s="434"/>
      <c r="M140" s="435"/>
      <c r="N140" s="130"/>
      <c r="O140" s="488"/>
      <c r="P140" s="292"/>
      <c r="Q140" s="21"/>
      <c r="U140" s="169">
        <f>SUM(P126)</f>
        <v>0</v>
      </c>
      <c r="V140" s="169">
        <f>SUM(P131,P134)</f>
        <v>0</v>
      </c>
      <c r="W140" s="169">
        <f>SUM(P137)</f>
        <v>0</v>
      </c>
    </row>
    <row r="141" spans="1:23" ht="15.75" customHeight="1" x14ac:dyDescent="0.2">
      <c r="A141" s="1"/>
      <c r="B141" s="1"/>
      <c r="C141" s="436"/>
      <c r="D141" s="437"/>
      <c r="E141" s="437"/>
      <c r="F141" s="437"/>
      <c r="G141" s="437"/>
      <c r="H141" s="437"/>
      <c r="I141" s="437"/>
      <c r="J141" s="437"/>
      <c r="K141" s="437"/>
      <c r="L141" s="437"/>
      <c r="M141" s="438"/>
      <c r="N141" s="130"/>
      <c r="P141" s="291"/>
      <c r="Q141" s="21"/>
      <c r="U141" s="137" t="str">
        <f>IF(U140&lt;300, "พัฒนากระบวนการที่มีความเป็นระบบ", "")</f>
        <v>พัฒนากระบวนการที่มีความเป็นระบบ</v>
      </c>
      <c r="V141" s="137" t="str">
        <f>IF(V140&lt;100, "พัฒนาในเชิงรุกและยืดหยุ่น ยกระดับการพัฒนาด้วยเทคโนโลยี นวัตกรรม และความร่วมมือทุกภาคส่วน", "")</f>
        <v>พัฒนาในเชิงรุกและยืดหยุ่น ยกระดับการพัฒนาด้วยเทคโนโลยี นวัตกรรม และความร่วมมือทุกภาคส่วน</v>
      </c>
      <c r="W141" s="137" t="str">
        <f>IF(W140&lt;100, "พัฒนาในแนวทางต้นน้ำจรดปลายน้ำเพื่อสร้างผลกระทบสูง", "")</f>
        <v>พัฒนาในแนวทางต้นน้ำจรดปลายน้ำเพื่อสร้างผลกระทบสูง</v>
      </c>
    </row>
    <row r="142" spans="1:23" ht="15.75" customHeight="1" thickBot="1" x14ac:dyDescent="0.25">
      <c r="A142" s="1"/>
      <c r="B142" s="1"/>
      <c r="C142" s="436"/>
      <c r="D142" s="437"/>
      <c r="E142" s="437"/>
      <c r="F142" s="437"/>
      <c r="G142" s="437"/>
      <c r="H142" s="437"/>
      <c r="I142" s="437"/>
      <c r="J142" s="437"/>
      <c r="K142" s="437"/>
      <c r="L142" s="437"/>
      <c r="M142" s="438"/>
      <c r="N142" s="130"/>
      <c r="O142" s="135" t="s">
        <v>98</v>
      </c>
      <c r="P142" s="224"/>
      <c r="Q142" s="221"/>
    </row>
    <row r="143" spans="1:23" ht="15.75" customHeight="1" x14ac:dyDescent="0.2">
      <c r="A143" s="1"/>
      <c r="B143" s="1"/>
      <c r="C143" s="436"/>
      <c r="D143" s="437"/>
      <c r="E143" s="437"/>
      <c r="F143" s="437"/>
      <c r="G143" s="437"/>
      <c r="H143" s="437"/>
      <c r="I143" s="437"/>
      <c r="J143" s="437"/>
      <c r="K143" s="437"/>
      <c r="L143" s="437"/>
      <c r="M143" s="438"/>
      <c r="N143" s="130"/>
      <c r="O143" s="240" t="str">
        <f>""&amp;W126&amp;""&amp;W131&amp;""&amp;W137&amp;""</f>
        <v/>
      </c>
      <c r="P143" s="224"/>
      <c r="Q143" s="221"/>
    </row>
    <row r="144" spans="1:23" ht="15.75" customHeight="1" x14ac:dyDescent="0.2">
      <c r="A144" s="1"/>
      <c r="B144" s="1"/>
      <c r="C144" s="436"/>
      <c r="D144" s="437"/>
      <c r="E144" s="437"/>
      <c r="F144" s="437"/>
      <c r="G144" s="437"/>
      <c r="H144" s="437"/>
      <c r="I144" s="437"/>
      <c r="J144" s="437"/>
      <c r="K144" s="437"/>
      <c r="L144" s="437"/>
      <c r="M144" s="438"/>
      <c r="N144" s="130"/>
      <c r="O144" s="241"/>
      <c r="P144" s="224"/>
      <c r="Q144" s="221"/>
    </row>
    <row r="145" spans="1:34" ht="15.75" customHeight="1" x14ac:dyDescent="0.2">
      <c r="A145" s="1"/>
      <c r="B145" s="1"/>
      <c r="C145" s="436"/>
      <c r="D145" s="437"/>
      <c r="E145" s="437"/>
      <c r="F145" s="437"/>
      <c r="G145" s="437"/>
      <c r="H145" s="437"/>
      <c r="I145" s="437"/>
      <c r="J145" s="437"/>
      <c r="K145" s="437"/>
      <c r="L145" s="437"/>
      <c r="M145" s="438"/>
      <c r="N145" s="130"/>
      <c r="O145" s="241"/>
      <c r="P145" s="225"/>
      <c r="Q145" s="221"/>
    </row>
    <row r="146" spans="1:34" ht="15.75" customHeight="1" x14ac:dyDescent="0.2">
      <c r="A146" s="1"/>
      <c r="B146" s="1"/>
      <c r="C146" s="436"/>
      <c r="D146" s="437"/>
      <c r="E146" s="437"/>
      <c r="F146" s="437"/>
      <c r="G146" s="437"/>
      <c r="H146" s="437"/>
      <c r="I146" s="437"/>
      <c r="J146" s="437"/>
      <c r="K146" s="437"/>
      <c r="L146" s="437"/>
      <c r="M146" s="438"/>
      <c r="N146" s="130"/>
      <c r="O146" s="241"/>
      <c r="P146" s="224"/>
      <c r="Q146" s="221"/>
    </row>
    <row r="147" spans="1:34" ht="15.75" customHeight="1" thickBot="1" x14ac:dyDescent="0.25">
      <c r="A147" s="1"/>
      <c r="B147" s="1"/>
      <c r="C147" s="436"/>
      <c r="D147" s="437"/>
      <c r="E147" s="437"/>
      <c r="F147" s="437"/>
      <c r="G147" s="437"/>
      <c r="H147" s="437"/>
      <c r="I147" s="437"/>
      <c r="J147" s="437"/>
      <c r="K147" s="437"/>
      <c r="L147" s="437"/>
      <c r="M147" s="438"/>
      <c r="N147" s="130"/>
      <c r="O147" s="242"/>
      <c r="P147" s="225"/>
      <c r="Q147" s="221"/>
    </row>
    <row r="148" spans="1:34" ht="15.75" customHeight="1" x14ac:dyDescent="0.2">
      <c r="A148" s="1"/>
      <c r="B148" s="1"/>
      <c r="C148" s="436"/>
      <c r="D148" s="437"/>
      <c r="E148" s="437"/>
      <c r="F148" s="437"/>
      <c r="G148" s="437"/>
      <c r="H148" s="437"/>
      <c r="I148" s="437"/>
      <c r="J148" s="437"/>
      <c r="K148" s="437"/>
      <c r="L148" s="437"/>
      <c r="M148" s="438"/>
      <c r="N148" s="130"/>
      <c r="O148" s="140"/>
      <c r="P148" s="225"/>
      <c r="Q148" s="221"/>
    </row>
    <row r="149" spans="1:34" ht="15.75" customHeight="1" x14ac:dyDescent="0.2">
      <c r="A149" s="1"/>
      <c r="B149" s="1"/>
      <c r="C149" s="436"/>
      <c r="D149" s="437"/>
      <c r="E149" s="437"/>
      <c r="F149" s="437"/>
      <c r="G149" s="437"/>
      <c r="H149" s="437"/>
      <c r="I149" s="437"/>
      <c r="J149" s="437"/>
      <c r="K149" s="437"/>
      <c r="L149" s="437"/>
      <c r="M149" s="438"/>
      <c r="N149" s="130"/>
      <c r="O149" s="140"/>
      <c r="P149" s="225"/>
      <c r="Q149" s="221"/>
    </row>
    <row r="150" spans="1:34" ht="15.75" customHeight="1" x14ac:dyDescent="0.2">
      <c r="A150" s="1"/>
      <c r="B150" s="1"/>
      <c r="C150" s="436"/>
      <c r="D150" s="437"/>
      <c r="E150" s="437"/>
      <c r="F150" s="437"/>
      <c r="G150" s="437"/>
      <c r="H150" s="437"/>
      <c r="I150" s="437"/>
      <c r="J150" s="437"/>
      <c r="K150" s="437"/>
      <c r="L150" s="437"/>
      <c r="M150" s="438"/>
      <c r="N150" s="130"/>
      <c r="O150" s="140"/>
      <c r="P150" s="225"/>
      <c r="Q150" s="221"/>
    </row>
    <row r="151" spans="1:34" ht="15.75" customHeight="1" x14ac:dyDescent="0.2">
      <c r="A151" s="1"/>
      <c r="B151" s="1"/>
      <c r="C151" s="436"/>
      <c r="D151" s="437"/>
      <c r="E151" s="437"/>
      <c r="F151" s="437"/>
      <c r="G151" s="437"/>
      <c r="H151" s="437"/>
      <c r="I151" s="437"/>
      <c r="J151" s="437"/>
      <c r="K151" s="437"/>
      <c r="L151" s="437"/>
      <c r="M151" s="438"/>
      <c r="N151" s="130"/>
      <c r="O151" s="140"/>
      <c r="P151" s="221"/>
      <c r="Q151" s="221"/>
    </row>
    <row r="152" spans="1:34" ht="15.75" customHeight="1" x14ac:dyDescent="0.2">
      <c r="A152" s="1"/>
      <c r="B152" s="1"/>
      <c r="C152" s="436"/>
      <c r="D152" s="437"/>
      <c r="E152" s="437"/>
      <c r="F152" s="437"/>
      <c r="G152" s="437"/>
      <c r="H152" s="437"/>
      <c r="I152" s="437"/>
      <c r="J152" s="437"/>
      <c r="K152" s="437"/>
      <c r="L152" s="437"/>
      <c r="M152" s="438"/>
      <c r="N152" s="130"/>
      <c r="O152" s="130"/>
      <c r="P152" s="221"/>
      <c r="Q152" s="221"/>
    </row>
    <row r="153" spans="1:34" ht="15.75" customHeight="1" x14ac:dyDescent="0.2">
      <c r="A153" s="1"/>
      <c r="B153" s="1"/>
      <c r="C153" s="436"/>
      <c r="D153" s="437"/>
      <c r="E153" s="437"/>
      <c r="F153" s="437"/>
      <c r="G153" s="437"/>
      <c r="H153" s="437"/>
      <c r="I153" s="437"/>
      <c r="J153" s="437"/>
      <c r="K153" s="437"/>
      <c r="L153" s="437"/>
      <c r="M153" s="438"/>
      <c r="N153" s="130"/>
      <c r="O153" s="130"/>
      <c r="P153" s="221"/>
      <c r="Q153" s="221"/>
    </row>
    <row r="154" spans="1:34" ht="15.75" customHeight="1" x14ac:dyDescent="0.2">
      <c r="A154" s="1"/>
      <c r="B154" s="1"/>
      <c r="C154" s="436"/>
      <c r="D154" s="437"/>
      <c r="E154" s="437"/>
      <c r="F154" s="437"/>
      <c r="G154" s="437"/>
      <c r="H154" s="437"/>
      <c r="I154" s="437"/>
      <c r="J154" s="437"/>
      <c r="K154" s="437"/>
      <c r="L154" s="437"/>
      <c r="M154" s="438"/>
      <c r="N154" s="130"/>
      <c r="O154" s="130"/>
      <c r="P154" s="221"/>
      <c r="Q154" s="221"/>
    </row>
    <row r="155" spans="1:34" ht="15.75" customHeight="1" thickBot="1" x14ac:dyDescent="0.25">
      <c r="A155" s="1"/>
      <c r="B155" s="1"/>
      <c r="C155" s="439"/>
      <c r="D155" s="440"/>
      <c r="E155" s="440"/>
      <c r="F155" s="440"/>
      <c r="G155" s="440"/>
      <c r="H155" s="440"/>
      <c r="I155" s="440"/>
      <c r="J155" s="440"/>
      <c r="K155" s="440"/>
      <c r="L155" s="440"/>
      <c r="M155" s="441"/>
      <c r="N155" s="130"/>
      <c r="O155" s="130"/>
      <c r="P155" s="221"/>
      <c r="Q155" s="221"/>
    </row>
    <row r="156" spans="1:34" ht="15.75" customHeight="1" x14ac:dyDescent="0.2">
      <c r="A156" s="1"/>
      <c r="B156" s="1"/>
      <c r="C156" s="1"/>
      <c r="D156" s="1"/>
      <c r="E156" s="1"/>
      <c r="F156" s="1"/>
      <c r="G156" s="1"/>
      <c r="H156" s="1"/>
      <c r="I156" s="1"/>
      <c r="J156" s="1"/>
      <c r="K156" s="1"/>
      <c r="L156" s="1"/>
      <c r="M156" s="1"/>
      <c r="N156" s="130"/>
      <c r="O156" s="130"/>
      <c r="P156" s="221"/>
      <c r="Q156" s="221"/>
    </row>
    <row r="157" spans="1:34" ht="24" x14ac:dyDescent="0.2">
      <c r="A157" s="2" t="s">
        <v>133</v>
      </c>
      <c r="B157" s="1"/>
      <c r="C157" s="1"/>
      <c r="D157" s="1"/>
      <c r="E157" s="1"/>
      <c r="F157" s="1"/>
      <c r="G157" s="1"/>
      <c r="H157" s="1"/>
      <c r="I157" s="1"/>
      <c r="J157" s="1"/>
      <c r="K157" s="1"/>
      <c r="L157" s="1"/>
      <c r="M157" s="1"/>
      <c r="N157" s="130"/>
      <c r="O157" s="21"/>
      <c r="P157" s="221"/>
      <c r="Q157" s="221"/>
    </row>
    <row r="158" spans="1:34" s="148" customFormat="1" ht="32.25" customHeight="1" x14ac:dyDescent="0.2">
      <c r="A158" s="392" t="s">
        <v>134</v>
      </c>
      <c r="B158" s="392"/>
      <c r="C158" s="392"/>
      <c r="D158" s="392"/>
      <c r="E158" s="392"/>
      <c r="F158" s="392"/>
      <c r="G158" s="392"/>
      <c r="H158" s="392"/>
      <c r="I158" s="392"/>
      <c r="J158" s="392"/>
      <c r="K158" s="392"/>
      <c r="L158" s="392"/>
      <c r="M158" s="392"/>
      <c r="N158" s="144"/>
      <c r="O158" s="163" t="str">
        <f>A158</f>
        <v>ตัวชี้วัดผลการดำเนินงานที่สำคัญ</v>
      </c>
      <c r="P158" s="156" t="str">
        <f>IFERROR(AVERAGE(P168,P181,P196,P209,P224,P236,P251,P264),"")</f>
        <v/>
      </c>
      <c r="Q158" s="157"/>
      <c r="R158" s="168"/>
      <c r="S158" s="168"/>
      <c r="T158" s="168"/>
      <c r="U158" s="168"/>
      <c r="V158" s="168"/>
      <c r="W158" s="168"/>
      <c r="X158" s="168"/>
      <c r="Y158" s="168"/>
      <c r="Z158" s="168"/>
      <c r="AA158" s="168"/>
      <c r="AB158" s="152"/>
      <c r="AC158" s="152"/>
      <c r="AD158" s="152"/>
      <c r="AE158" s="152"/>
      <c r="AF158" s="152"/>
      <c r="AG158" s="152"/>
      <c r="AH158" s="152"/>
    </row>
    <row r="159" spans="1:34" s="199" customFormat="1" ht="32.25" customHeight="1" x14ac:dyDescent="0.2">
      <c r="A159" s="399" t="s">
        <v>135</v>
      </c>
      <c r="B159" s="400"/>
      <c r="C159" s="400"/>
      <c r="D159" s="400"/>
      <c r="E159" s="400"/>
      <c r="F159" s="400"/>
      <c r="G159" s="400"/>
      <c r="H159" s="400"/>
      <c r="I159" s="400"/>
      <c r="J159" s="400"/>
      <c r="K159" s="400"/>
      <c r="L159" s="400"/>
      <c r="M159" s="400"/>
      <c r="N159" s="196"/>
      <c r="O159" s="163"/>
      <c r="P159" s="212"/>
      <c r="Q159" s="213"/>
      <c r="R159" s="197"/>
      <c r="S159" s="197"/>
      <c r="T159" s="197"/>
      <c r="U159" s="197"/>
      <c r="V159" s="197"/>
      <c r="W159" s="197"/>
      <c r="X159" s="197"/>
      <c r="Y159" s="197"/>
      <c r="Z159" s="197"/>
      <c r="AA159" s="197"/>
      <c r="AB159" s="197"/>
      <c r="AC159" s="197"/>
      <c r="AD159" s="197"/>
      <c r="AE159" s="198"/>
      <c r="AF159" s="198"/>
    </row>
    <row r="160" spans="1:34" ht="15.95" customHeight="1" x14ac:dyDescent="0.2">
      <c r="A160" s="1"/>
      <c r="B160" s="3" t="s">
        <v>376</v>
      </c>
      <c r="C160" s="1"/>
      <c r="D160" s="3"/>
      <c r="E160" s="1"/>
      <c r="F160" s="1"/>
      <c r="G160" s="1"/>
      <c r="H160" s="1"/>
      <c r="I160" s="1"/>
      <c r="J160" s="1"/>
      <c r="K160" s="1"/>
      <c r="L160" s="1"/>
      <c r="M160" s="1"/>
      <c r="N160" s="21"/>
      <c r="O160" s="21"/>
      <c r="P160" s="21"/>
      <c r="Q160" s="21"/>
    </row>
    <row r="161" spans="1:21" ht="8.1" customHeight="1" x14ac:dyDescent="0.2">
      <c r="A161" s="1"/>
      <c r="B161" s="1"/>
      <c r="C161" s="1"/>
      <c r="D161" s="1"/>
      <c r="E161" s="1"/>
      <c r="F161" s="1"/>
      <c r="G161" s="1"/>
      <c r="H161" s="1"/>
      <c r="I161" s="1"/>
      <c r="J161" s="1"/>
      <c r="K161" s="1"/>
      <c r="L161" s="1"/>
      <c r="M161" s="1"/>
      <c r="N161" s="21"/>
      <c r="O161" s="21"/>
      <c r="P161" s="21"/>
      <c r="Q161" s="21"/>
    </row>
    <row r="162" spans="1:21" ht="15.95" customHeight="1" thickBot="1" x14ac:dyDescent="0.25">
      <c r="A162" s="1"/>
      <c r="B162" s="3"/>
      <c r="C162" s="8" t="s">
        <v>137</v>
      </c>
      <c r="D162" s="3"/>
      <c r="E162" s="1"/>
      <c r="F162" s="1"/>
      <c r="G162" s="1"/>
      <c r="H162" s="1"/>
      <c r="I162" s="1"/>
      <c r="J162" s="1"/>
      <c r="K162" s="1"/>
      <c r="L162" s="1"/>
      <c r="M162" s="1"/>
      <c r="N162" s="21"/>
      <c r="O162" s="21"/>
      <c r="P162" s="21"/>
      <c r="Q162" s="21"/>
    </row>
    <row r="163" spans="1:21" ht="15.95" customHeight="1" thickBot="1" x14ac:dyDescent="0.25">
      <c r="A163" s="1"/>
      <c r="B163" s="1"/>
      <c r="C163" s="445" t="s">
        <v>377</v>
      </c>
      <c r="D163" s="446"/>
      <c r="E163" s="446"/>
      <c r="F163" s="446"/>
      <c r="G163" s="446"/>
      <c r="H163" s="446"/>
      <c r="I163" s="446"/>
      <c r="J163" s="446"/>
      <c r="K163" s="446"/>
      <c r="L163" s="446"/>
      <c r="M163" s="447"/>
      <c r="N163" s="21"/>
      <c r="O163" s="21"/>
      <c r="P163" s="21"/>
      <c r="Q163" s="21"/>
    </row>
    <row r="164" spans="1:21" ht="15.95" customHeight="1" thickBot="1" x14ac:dyDescent="0.25">
      <c r="A164" s="1"/>
      <c r="B164" s="1"/>
      <c r="C164" s="11" t="s">
        <v>138</v>
      </c>
      <c r="D164" s="1"/>
      <c r="E164" s="1"/>
      <c r="F164" s="1"/>
      <c r="G164" s="1"/>
      <c r="H164" s="1"/>
      <c r="I164" s="1"/>
      <c r="J164" s="1"/>
      <c r="K164" s="1"/>
      <c r="L164" s="1"/>
      <c r="M164" s="1"/>
      <c r="N164" s="21"/>
      <c r="O164" s="21"/>
      <c r="P164" s="21"/>
      <c r="Q164" s="21"/>
    </row>
    <row r="165" spans="1:21" ht="15.95" customHeight="1" thickBot="1" x14ac:dyDescent="0.25">
      <c r="A165" s="1"/>
      <c r="B165" s="1"/>
      <c r="C165" s="442"/>
      <c r="D165" s="443"/>
      <c r="E165" s="443"/>
      <c r="F165" s="443"/>
      <c r="G165" s="443"/>
      <c r="H165" s="443"/>
      <c r="I165" s="443"/>
      <c r="J165" s="443"/>
      <c r="K165" s="443"/>
      <c r="L165" s="443"/>
      <c r="M165" s="444"/>
      <c r="N165" s="21"/>
      <c r="O165" s="21"/>
      <c r="P165" s="21"/>
      <c r="Q165" s="21"/>
    </row>
    <row r="166" spans="1:21" ht="15.95" customHeight="1" x14ac:dyDescent="0.2">
      <c r="A166" s="1"/>
      <c r="B166" s="3"/>
      <c r="C166" s="360" t="s">
        <v>139</v>
      </c>
      <c r="D166" s="8"/>
      <c r="E166" s="362" t="s">
        <v>140</v>
      </c>
      <c r="F166" s="11"/>
      <c r="G166" s="364" t="s">
        <v>141</v>
      </c>
      <c r="H166" s="10"/>
      <c r="I166" s="366" t="s">
        <v>142</v>
      </c>
      <c r="J166" s="366"/>
      <c r="K166" s="366"/>
      <c r="L166" s="366"/>
      <c r="M166" s="366"/>
      <c r="N166" s="21"/>
      <c r="O166" s="21"/>
      <c r="P166" s="21"/>
      <c r="Q166" s="21"/>
    </row>
    <row r="167" spans="1:21" ht="15.95" customHeight="1" thickBot="1" x14ac:dyDescent="0.25">
      <c r="A167" s="1"/>
      <c r="B167" s="3"/>
      <c r="C167" s="361"/>
      <c r="D167" s="8"/>
      <c r="E167" s="363"/>
      <c r="F167" s="11"/>
      <c r="G167" s="365"/>
      <c r="H167" s="12"/>
      <c r="I167" s="13">
        <v>2565</v>
      </c>
      <c r="J167" s="13"/>
      <c r="K167" s="13">
        <v>2566</v>
      </c>
      <c r="L167" s="13"/>
      <c r="M167" s="13">
        <v>2567</v>
      </c>
      <c r="N167" s="21"/>
      <c r="O167" s="21"/>
      <c r="P167" s="21"/>
      <c r="Q167" s="21"/>
    </row>
    <row r="168" spans="1:21" ht="15.95" customHeight="1" thickBot="1" x14ac:dyDescent="0.4">
      <c r="A168" s="1"/>
      <c r="B168" s="3"/>
      <c r="C168" s="172"/>
      <c r="D168" s="3"/>
      <c r="E168" s="173"/>
      <c r="F168" s="1"/>
      <c r="G168" s="174"/>
      <c r="H168" s="109"/>
      <c r="I168" s="174"/>
      <c r="J168" s="110"/>
      <c r="K168" s="174"/>
      <c r="L168" s="110"/>
      <c r="M168" s="174"/>
      <c r="N168" s="21"/>
      <c r="O168" s="21" t="str">
        <f>C163</f>
        <v>ตัวชี้วัดของการพัฒนานวัตกรรมที่เกิดจากบุคลากรของหน่วยงาน</v>
      </c>
      <c r="P168" s="138" t="str">
        <f>ตัววัดหมวด7และคำนวณคะแนน!N27</f>
        <v/>
      </c>
      <c r="Q168" s="21"/>
      <c r="T168" s="171" t="s">
        <v>143</v>
      </c>
      <c r="U168" s="171" t="s">
        <v>144</v>
      </c>
    </row>
    <row r="169" spans="1:21" ht="15.95" customHeight="1" x14ac:dyDescent="0.2">
      <c r="A169" s="1"/>
      <c r="B169" s="1"/>
      <c r="C169" s="1"/>
      <c r="D169" s="1"/>
      <c r="E169" s="1"/>
      <c r="F169" s="1"/>
      <c r="G169" s="1"/>
      <c r="H169" s="1"/>
      <c r="I169" s="1"/>
      <c r="J169" s="1"/>
      <c r="K169" s="1"/>
      <c r="L169" s="1"/>
      <c r="M169" s="1"/>
      <c r="N169" s="21"/>
      <c r="O169" s="21"/>
      <c r="P169" s="21"/>
      <c r="Q169" s="21"/>
    </row>
    <row r="170" spans="1:21" ht="15.95" customHeight="1" thickBot="1" x14ac:dyDescent="0.25">
      <c r="A170" s="1"/>
      <c r="B170" s="1"/>
      <c r="C170" s="13" t="s">
        <v>145</v>
      </c>
      <c r="D170" s="1"/>
      <c r="E170" s="1"/>
      <c r="F170" s="1"/>
      <c r="G170" s="1"/>
      <c r="H170" s="1"/>
      <c r="I170" s="1"/>
      <c r="J170" s="1"/>
      <c r="K170" s="1"/>
      <c r="L170" s="1"/>
      <c r="M170" s="1"/>
      <c r="N170" s="21"/>
      <c r="O170" s="21"/>
      <c r="P170" s="21"/>
      <c r="Q170" s="21"/>
    </row>
    <row r="171" spans="1:21" ht="15.95" customHeight="1" x14ac:dyDescent="0.2">
      <c r="A171" s="1"/>
      <c r="B171" s="1"/>
      <c r="C171" s="433"/>
      <c r="D171" s="434"/>
      <c r="E171" s="434"/>
      <c r="F171" s="434"/>
      <c r="G171" s="434"/>
      <c r="H171" s="434"/>
      <c r="I171" s="434"/>
      <c r="J171" s="434"/>
      <c r="K171" s="434"/>
      <c r="L171" s="434"/>
      <c r="M171" s="435"/>
      <c r="N171" s="21"/>
      <c r="O171" s="21"/>
      <c r="P171" s="21"/>
      <c r="Q171" s="21"/>
    </row>
    <row r="172" spans="1:21" ht="15.95" customHeight="1" x14ac:dyDescent="0.2">
      <c r="A172" s="1"/>
      <c r="B172" s="1"/>
      <c r="C172" s="436"/>
      <c r="D172" s="437"/>
      <c r="E172" s="437"/>
      <c r="F172" s="437"/>
      <c r="G172" s="437"/>
      <c r="H172" s="437"/>
      <c r="I172" s="437"/>
      <c r="J172" s="437"/>
      <c r="K172" s="437"/>
      <c r="L172" s="437"/>
      <c r="M172" s="438"/>
      <c r="N172" s="21"/>
      <c r="O172" s="21"/>
      <c r="P172" s="21"/>
      <c r="Q172" s="21"/>
    </row>
    <row r="173" spans="1:21" ht="15.95" customHeight="1" thickBot="1" x14ac:dyDescent="0.25">
      <c r="A173" s="1"/>
      <c r="B173" s="1"/>
      <c r="C173" s="439"/>
      <c r="D173" s="440"/>
      <c r="E173" s="440"/>
      <c r="F173" s="440"/>
      <c r="G173" s="440"/>
      <c r="H173" s="440"/>
      <c r="I173" s="440"/>
      <c r="J173" s="440"/>
      <c r="K173" s="440"/>
      <c r="L173" s="440"/>
      <c r="M173" s="441"/>
      <c r="N173" s="21"/>
      <c r="O173" s="21"/>
      <c r="P173" s="21"/>
      <c r="Q173" s="21"/>
    </row>
    <row r="174" spans="1:21" ht="15.95" customHeight="1" x14ac:dyDescent="0.2">
      <c r="A174" s="1"/>
      <c r="B174" s="1"/>
      <c r="C174" s="1"/>
      <c r="D174" s="1"/>
      <c r="E174" s="1"/>
      <c r="F174" s="1"/>
      <c r="G174" s="1"/>
      <c r="H174" s="1"/>
      <c r="I174" s="1"/>
      <c r="J174" s="1"/>
      <c r="K174" s="1"/>
      <c r="L174" s="1"/>
      <c r="M174" s="1"/>
      <c r="N174" s="21"/>
      <c r="O174" s="21"/>
      <c r="P174" s="21"/>
      <c r="Q174" s="21"/>
    </row>
    <row r="175" spans="1:21" ht="15.95" customHeight="1" thickBot="1" x14ac:dyDescent="0.25">
      <c r="A175" s="1"/>
      <c r="B175" s="3"/>
      <c r="C175" s="8" t="s">
        <v>137</v>
      </c>
      <c r="D175" s="3"/>
      <c r="E175" s="1"/>
      <c r="F175" s="1"/>
      <c r="G175" s="1"/>
      <c r="H175" s="1"/>
      <c r="I175" s="1"/>
      <c r="J175" s="1"/>
      <c r="K175" s="1"/>
      <c r="L175" s="1"/>
      <c r="M175" s="1"/>
      <c r="N175" s="21"/>
      <c r="O175" s="21"/>
      <c r="P175" s="21"/>
      <c r="Q175" s="21"/>
    </row>
    <row r="176" spans="1:21" ht="15.95" customHeight="1" thickBot="1" x14ac:dyDescent="0.25">
      <c r="A176" s="1"/>
      <c r="B176" s="1"/>
      <c r="C176" s="445" t="s">
        <v>377</v>
      </c>
      <c r="D176" s="446"/>
      <c r="E176" s="446"/>
      <c r="F176" s="446"/>
      <c r="G176" s="446"/>
      <c r="H176" s="446"/>
      <c r="I176" s="446"/>
      <c r="J176" s="446"/>
      <c r="K176" s="446"/>
      <c r="L176" s="446"/>
      <c r="M176" s="447"/>
      <c r="N176" s="21"/>
      <c r="O176" s="21"/>
      <c r="P176" s="21"/>
      <c r="Q176" s="21"/>
    </row>
    <row r="177" spans="1:21" ht="15.95" customHeight="1" thickBot="1" x14ac:dyDescent="0.25">
      <c r="A177" s="1"/>
      <c r="B177" s="1"/>
      <c r="C177" s="11" t="s">
        <v>138</v>
      </c>
      <c r="D177" s="1"/>
      <c r="E177" s="1"/>
      <c r="F177" s="1"/>
      <c r="G177" s="1"/>
      <c r="H177" s="1"/>
      <c r="I177" s="1"/>
      <c r="J177" s="1"/>
      <c r="K177" s="1"/>
      <c r="L177" s="1"/>
      <c r="M177" s="1"/>
      <c r="N177" s="21"/>
      <c r="O177" s="21"/>
      <c r="P177" s="21"/>
      <c r="Q177" s="21"/>
    </row>
    <row r="178" spans="1:21" ht="15.95" customHeight="1" thickBot="1" x14ac:dyDescent="0.25">
      <c r="A178" s="1"/>
      <c r="B178" s="1"/>
      <c r="C178" s="442"/>
      <c r="D178" s="443"/>
      <c r="E178" s="443"/>
      <c r="F178" s="443"/>
      <c r="G178" s="443"/>
      <c r="H178" s="443"/>
      <c r="I178" s="443"/>
      <c r="J178" s="443"/>
      <c r="K178" s="443"/>
      <c r="L178" s="443"/>
      <c r="M178" s="444"/>
      <c r="N178" s="21"/>
      <c r="O178" s="21"/>
      <c r="P178" s="21"/>
      <c r="Q178" s="21"/>
    </row>
    <row r="179" spans="1:21" ht="15.95" customHeight="1" x14ac:dyDescent="0.2">
      <c r="A179" s="1"/>
      <c r="B179" s="3"/>
      <c r="C179" s="360" t="s">
        <v>139</v>
      </c>
      <c r="D179" s="8"/>
      <c r="E179" s="362" t="s">
        <v>140</v>
      </c>
      <c r="F179" s="11"/>
      <c r="G179" s="364" t="s">
        <v>141</v>
      </c>
      <c r="H179" s="10"/>
      <c r="I179" s="366" t="s">
        <v>142</v>
      </c>
      <c r="J179" s="366"/>
      <c r="K179" s="366"/>
      <c r="L179" s="366"/>
      <c r="M179" s="366"/>
      <c r="N179" s="21"/>
      <c r="O179" s="21"/>
      <c r="P179" s="21"/>
      <c r="Q179" s="21"/>
    </row>
    <row r="180" spans="1:21" ht="15.95" customHeight="1" thickBot="1" x14ac:dyDescent="0.25">
      <c r="A180" s="1"/>
      <c r="B180" s="3"/>
      <c r="C180" s="361"/>
      <c r="D180" s="8"/>
      <c r="E180" s="363"/>
      <c r="F180" s="11"/>
      <c r="G180" s="365"/>
      <c r="H180" s="12"/>
      <c r="I180" s="13">
        <v>2565</v>
      </c>
      <c r="J180" s="13"/>
      <c r="K180" s="13">
        <v>2566</v>
      </c>
      <c r="L180" s="13"/>
      <c r="M180" s="13">
        <v>2567</v>
      </c>
      <c r="N180" s="21"/>
      <c r="O180" s="21"/>
      <c r="P180" s="21"/>
      <c r="Q180" s="21"/>
    </row>
    <row r="181" spans="1:21" ht="15.95" customHeight="1" thickBot="1" x14ac:dyDescent="0.4">
      <c r="A181" s="1"/>
      <c r="B181" s="3"/>
      <c r="C181" s="172"/>
      <c r="D181" s="3"/>
      <c r="E181" s="173"/>
      <c r="F181" s="1"/>
      <c r="G181" s="174"/>
      <c r="H181" s="109"/>
      <c r="I181" s="174"/>
      <c r="J181" s="110"/>
      <c r="K181" s="174"/>
      <c r="L181" s="110"/>
      <c r="M181" s="174"/>
      <c r="N181" s="21"/>
      <c r="O181" s="21" t="str">
        <f>C176</f>
        <v>ตัวชี้วัดของการพัฒนานวัตกรรมที่เกิดจากบุคลากรของหน่วยงาน</v>
      </c>
      <c r="P181" s="138" t="str">
        <f>ตัววัดหมวด7และคำนวณคะแนน!N28</f>
        <v/>
      </c>
      <c r="Q181" s="21"/>
      <c r="T181" s="171" t="s">
        <v>143</v>
      </c>
      <c r="U181" s="171" t="s">
        <v>144</v>
      </c>
    </row>
    <row r="182" spans="1:21" ht="15.95" customHeight="1" x14ac:dyDescent="0.2">
      <c r="A182" s="1"/>
      <c r="B182" s="1"/>
      <c r="C182" s="1"/>
      <c r="D182" s="1"/>
      <c r="E182" s="1"/>
      <c r="F182" s="1"/>
      <c r="G182" s="1"/>
      <c r="H182" s="1"/>
      <c r="I182" s="1"/>
      <c r="J182" s="1"/>
      <c r="K182" s="1"/>
      <c r="L182" s="1"/>
      <c r="M182" s="1"/>
      <c r="N182" s="21"/>
      <c r="O182" s="21"/>
      <c r="P182" s="21"/>
      <c r="Q182" s="21"/>
    </row>
    <row r="183" spans="1:21" ht="15.95" customHeight="1" thickBot="1" x14ac:dyDescent="0.25">
      <c r="A183" s="1"/>
      <c r="B183" s="1"/>
      <c r="C183" s="13" t="s">
        <v>145</v>
      </c>
      <c r="D183" s="1"/>
      <c r="E183" s="1"/>
      <c r="F183" s="1"/>
      <c r="G183" s="1"/>
      <c r="H183" s="1"/>
      <c r="I183" s="1"/>
      <c r="J183" s="1"/>
      <c r="K183" s="1"/>
      <c r="L183" s="1"/>
      <c r="M183" s="1"/>
      <c r="N183" s="21"/>
      <c r="O183" s="21"/>
      <c r="P183" s="21"/>
      <c r="Q183" s="21"/>
    </row>
    <row r="184" spans="1:21" ht="15.95" customHeight="1" x14ac:dyDescent="0.2">
      <c r="A184" s="1"/>
      <c r="B184" s="1"/>
      <c r="C184" s="433"/>
      <c r="D184" s="434"/>
      <c r="E184" s="434"/>
      <c r="F184" s="434"/>
      <c r="G184" s="434"/>
      <c r="H184" s="434"/>
      <c r="I184" s="434"/>
      <c r="J184" s="434"/>
      <c r="K184" s="434"/>
      <c r="L184" s="434"/>
      <c r="M184" s="435"/>
      <c r="N184" s="21"/>
      <c r="O184" s="21"/>
      <c r="P184" s="21"/>
      <c r="Q184" s="21"/>
    </row>
    <row r="185" spans="1:21" ht="15.95" customHeight="1" x14ac:dyDescent="0.2">
      <c r="A185" s="1"/>
      <c r="B185" s="1"/>
      <c r="C185" s="436"/>
      <c r="D185" s="437"/>
      <c r="E185" s="437"/>
      <c r="F185" s="437"/>
      <c r="G185" s="437"/>
      <c r="H185" s="437"/>
      <c r="I185" s="437"/>
      <c r="J185" s="437"/>
      <c r="K185" s="437"/>
      <c r="L185" s="437"/>
      <c r="M185" s="438"/>
      <c r="N185" s="21"/>
      <c r="O185" s="21"/>
      <c r="P185" s="21"/>
      <c r="Q185" s="21"/>
    </row>
    <row r="186" spans="1:21" ht="15.95" customHeight="1" thickBot="1" x14ac:dyDescent="0.25">
      <c r="A186" s="1"/>
      <c r="B186" s="1"/>
      <c r="C186" s="439"/>
      <c r="D186" s="440"/>
      <c r="E186" s="440"/>
      <c r="F186" s="440"/>
      <c r="G186" s="440"/>
      <c r="H186" s="440"/>
      <c r="I186" s="440"/>
      <c r="J186" s="440"/>
      <c r="K186" s="440"/>
      <c r="L186" s="440"/>
      <c r="M186" s="441"/>
      <c r="N186" s="21"/>
      <c r="O186" s="21"/>
      <c r="P186" s="21"/>
      <c r="Q186" s="21"/>
    </row>
    <row r="187" spans="1:21" ht="15.95" customHeight="1" x14ac:dyDescent="0.2">
      <c r="A187" s="1"/>
      <c r="B187" s="1"/>
      <c r="C187" s="1"/>
      <c r="D187" s="1"/>
      <c r="E187" s="1"/>
      <c r="F187" s="1"/>
      <c r="G187" s="1"/>
      <c r="H187" s="1"/>
      <c r="I187" s="1"/>
      <c r="J187" s="1"/>
      <c r="K187" s="1"/>
      <c r="L187" s="1"/>
      <c r="M187" s="1"/>
      <c r="N187" s="21"/>
      <c r="O187" s="21"/>
      <c r="P187" s="21"/>
      <c r="Q187" s="21"/>
    </row>
    <row r="188" spans="1:21" ht="15.95" customHeight="1" x14ac:dyDescent="0.2">
      <c r="A188" s="1"/>
      <c r="B188" s="3" t="s">
        <v>378</v>
      </c>
      <c r="C188" s="1"/>
      <c r="D188" s="3"/>
      <c r="E188" s="1"/>
      <c r="F188" s="1"/>
      <c r="G188" s="1"/>
      <c r="H188" s="1"/>
      <c r="I188" s="1"/>
      <c r="J188" s="1"/>
      <c r="K188" s="1"/>
      <c r="L188" s="1"/>
      <c r="M188" s="1"/>
      <c r="N188" s="21"/>
      <c r="O188" s="21"/>
      <c r="P188" s="21"/>
      <c r="Q188" s="21"/>
    </row>
    <row r="189" spans="1:21" ht="8.1" customHeight="1" x14ac:dyDescent="0.2">
      <c r="A189" s="1"/>
      <c r="B189" s="1"/>
      <c r="C189" s="1"/>
      <c r="D189" s="1"/>
      <c r="E189" s="1"/>
      <c r="F189" s="1"/>
      <c r="G189" s="1"/>
      <c r="H189" s="1"/>
      <c r="I189" s="1"/>
      <c r="J189" s="1"/>
      <c r="K189" s="1"/>
      <c r="L189" s="1"/>
      <c r="M189" s="1"/>
      <c r="N189" s="21"/>
      <c r="O189" s="21"/>
      <c r="P189" s="21"/>
      <c r="Q189" s="21"/>
    </row>
    <row r="190" spans="1:21" ht="15.95" customHeight="1" thickBot="1" x14ac:dyDescent="0.25">
      <c r="A190" s="1"/>
      <c r="B190" s="3"/>
      <c r="C190" s="8" t="s">
        <v>137</v>
      </c>
      <c r="D190" s="3"/>
      <c r="E190" s="1"/>
      <c r="F190" s="1"/>
      <c r="G190" s="1"/>
      <c r="H190" s="1"/>
      <c r="I190" s="1"/>
      <c r="J190" s="1"/>
      <c r="K190" s="1"/>
      <c r="L190" s="1"/>
      <c r="M190" s="1"/>
      <c r="N190" s="21"/>
      <c r="O190" s="21"/>
      <c r="P190" s="21"/>
      <c r="Q190" s="21"/>
    </row>
    <row r="191" spans="1:21" ht="32.1" customHeight="1" thickBot="1" x14ac:dyDescent="0.25">
      <c r="A191" s="1"/>
      <c r="B191" s="1"/>
      <c r="C191" s="445" t="s">
        <v>379</v>
      </c>
      <c r="D191" s="446"/>
      <c r="E191" s="446"/>
      <c r="F191" s="446"/>
      <c r="G191" s="446"/>
      <c r="H191" s="446"/>
      <c r="I191" s="446"/>
      <c r="J191" s="446"/>
      <c r="K191" s="446"/>
      <c r="L191" s="446"/>
      <c r="M191" s="447"/>
      <c r="N191" s="21"/>
      <c r="O191" s="21"/>
      <c r="P191" s="21"/>
      <c r="Q191" s="21"/>
    </row>
    <row r="192" spans="1:21" ht="15.95" customHeight="1" thickBot="1" x14ac:dyDescent="0.25">
      <c r="A192" s="1"/>
      <c r="B192" s="1"/>
      <c r="C192" s="11" t="s">
        <v>138</v>
      </c>
      <c r="D192" s="1"/>
      <c r="E192" s="1"/>
      <c r="F192" s="1"/>
      <c r="G192" s="1"/>
      <c r="H192" s="1"/>
      <c r="I192" s="1"/>
      <c r="J192" s="1"/>
      <c r="K192" s="1"/>
      <c r="L192" s="1"/>
      <c r="M192" s="1"/>
      <c r="N192" s="21"/>
      <c r="O192" s="21"/>
      <c r="P192" s="21"/>
      <c r="Q192" s="21"/>
    </row>
    <row r="193" spans="1:21" ht="15.95" customHeight="1" thickBot="1" x14ac:dyDescent="0.25">
      <c r="A193" s="1"/>
      <c r="B193" s="1"/>
      <c r="C193" s="442"/>
      <c r="D193" s="443"/>
      <c r="E193" s="443"/>
      <c r="F193" s="443"/>
      <c r="G193" s="443"/>
      <c r="H193" s="443"/>
      <c r="I193" s="443"/>
      <c r="J193" s="443"/>
      <c r="K193" s="443"/>
      <c r="L193" s="443"/>
      <c r="M193" s="444"/>
      <c r="N193" s="21"/>
      <c r="O193" s="21"/>
      <c r="P193" s="21"/>
      <c r="Q193" s="21"/>
    </row>
    <row r="194" spans="1:21" ht="15.95" customHeight="1" x14ac:dyDescent="0.2">
      <c r="A194" s="1"/>
      <c r="B194" s="3"/>
      <c r="C194" s="360" t="s">
        <v>139</v>
      </c>
      <c r="D194" s="8"/>
      <c r="E194" s="362" t="s">
        <v>140</v>
      </c>
      <c r="F194" s="11"/>
      <c r="G194" s="364" t="s">
        <v>141</v>
      </c>
      <c r="H194" s="10"/>
      <c r="I194" s="366" t="s">
        <v>142</v>
      </c>
      <c r="J194" s="366"/>
      <c r="K194" s="366"/>
      <c r="L194" s="366"/>
      <c r="M194" s="366"/>
      <c r="N194" s="21"/>
      <c r="O194" s="21"/>
      <c r="P194" s="21"/>
      <c r="Q194" s="21"/>
    </row>
    <row r="195" spans="1:21" ht="15.95" customHeight="1" thickBot="1" x14ac:dyDescent="0.25">
      <c r="A195" s="1"/>
      <c r="B195" s="3"/>
      <c r="C195" s="361"/>
      <c r="D195" s="8"/>
      <c r="E195" s="363"/>
      <c r="F195" s="11"/>
      <c r="G195" s="365"/>
      <c r="H195" s="12"/>
      <c r="I195" s="13">
        <v>2565</v>
      </c>
      <c r="J195" s="13"/>
      <c r="K195" s="13">
        <v>2566</v>
      </c>
      <c r="L195" s="13"/>
      <c r="M195" s="13">
        <v>2567</v>
      </c>
      <c r="N195" s="21"/>
      <c r="O195" s="21"/>
      <c r="P195" s="21"/>
      <c r="Q195" s="21"/>
    </row>
    <row r="196" spans="1:21" ht="15.95" customHeight="1" thickBot="1" x14ac:dyDescent="0.4">
      <c r="A196" s="1"/>
      <c r="B196" s="3"/>
      <c r="C196" s="172"/>
      <c r="D196" s="3"/>
      <c r="E196" s="173"/>
      <c r="F196" s="1"/>
      <c r="G196" s="174"/>
      <c r="H196" s="109"/>
      <c r="I196" s="174"/>
      <c r="J196" s="110"/>
      <c r="K196" s="174"/>
      <c r="L196" s="110"/>
      <c r="M196" s="174"/>
      <c r="N196" s="21"/>
      <c r="O196" s="21" t="str">
        <f>C191</f>
        <v>ตัวชี้วัดของผลการเรียนรู้และผลการพัฒนาบุคลากรของหน่วยงาน 
(โดยพิจารณาไม่ให้คะแนนในกรณี ตัวชี้วัดสะท้อนจำนวนคนเข้าอบรม)</v>
      </c>
      <c r="P196" s="138" t="str">
        <f>ตัววัดหมวด7และคำนวณคะแนน!N29</f>
        <v/>
      </c>
      <c r="Q196" s="21"/>
      <c r="T196" s="171" t="s">
        <v>143</v>
      </c>
      <c r="U196" s="171" t="s">
        <v>144</v>
      </c>
    </row>
    <row r="197" spans="1:21" ht="15.95" customHeight="1" x14ac:dyDescent="0.2">
      <c r="A197" s="1"/>
      <c r="B197" s="1"/>
      <c r="C197" s="1"/>
      <c r="D197" s="1"/>
      <c r="E197" s="1"/>
      <c r="F197" s="1"/>
      <c r="G197" s="1"/>
      <c r="H197" s="1"/>
      <c r="I197" s="1"/>
      <c r="J197" s="1"/>
      <c r="K197" s="1"/>
      <c r="L197" s="1"/>
      <c r="M197" s="1"/>
      <c r="N197" s="21"/>
      <c r="O197" s="21"/>
      <c r="P197" s="21"/>
      <c r="Q197" s="21"/>
    </row>
    <row r="198" spans="1:21" ht="15.95" customHeight="1" thickBot="1" x14ac:dyDescent="0.25">
      <c r="A198" s="1"/>
      <c r="B198" s="1"/>
      <c r="C198" s="13" t="s">
        <v>145</v>
      </c>
      <c r="D198" s="1"/>
      <c r="E198" s="1"/>
      <c r="F198" s="1"/>
      <c r="G198" s="1"/>
      <c r="H198" s="1"/>
      <c r="I198" s="1"/>
      <c r="J198" s="1"/>
      <c r="K198" s="1"/>
      <c r="L198" s="1"/>
      <c r="M198" s="1"/>
      <c r="N198" s="21"/>
      <c r="O198" s="21"/>
      <c r="P198" s="21"/>
      <c r="Q198" s="21"/>
    </row>
    <row r="199" spans="1:21" ht="15.95" customHeight="1" x14ac:dyDescent="0.2">
      <c r="A199" s="1"/>
      <c r="B199" s="1"/>
      <c r="C199" s="433"/>
      <c r="D199" s="434"/>
      <c r="E199" s="434"/>
      <c r="F199" s="434"/>
      <c r="G199" s="434"/>
      <c r="H199" s="434"/>
      <c r="I199" s="434"/>
      <c r="J199" s="434"/>
      <c r="K199" s="434"/>
      <c r="L199" s="434"/>
      <c r="M199" s="435"/>
      <c r="N199" s="21"/>
      <c r="O199" s="21"/>
      <c r="P199" s="21"/>
      <c r="Q199" s="21"/>
    </row>
    <row r="200" spans="1:21" ht="15.95" customHeight="1" x14ac:dyDescent="0.2">
      <c r="A200" s="1"/>
      <c r="B200" s="1"/>
      <c r="C200" s="436"/>
      <c r="D200" s="437"/>
      <c r="E200" s="437"/>
      <c r="F200" s="437"/>
      <c r="G200" s="437"/>
      <c r="H200" s="437"/>
      <c r="I200" s="437"/>
      <c r="J200" s="437"/>
      <c r="K200" s="437"/>
      <c r="L200" s="437"/>
      <c r="M200" s="438"/>
      <c r="N200" s="21"/>
      <c r="O200" s="21"/>
      <c r="P200" s="21"/>
      <c r="Q200" s="21"/>
    </row>
    <row r="201" spans="1:21" ht="15.95" customHeight="1" thickBot="1" x14ac:dyDescent="0.25">
      <c r="A201" s="1"/>
      <c r="B201" s="1"/>
      <c r="C201" s="439"/>
      <c r="D201" s="440"/>
      <c r="E201" s="440"/>
      <c r="F201" s="440"/>
      <c r="G201" s="440"/>
      <c r="H201" s="440"/>
      <c r="I201" s="440"/>
      <c r="J201" s="440"/>
      <c r="K201" s="440"/>
      <c r="L201" s="440"/>
      <c r="M201" s="441"/>
      <c r="N201" s="21"/>
      <c r="O201" s="21"/>
      <c r="P201" s="21"/>
      <c r="Q201" s="21"/>
    </row>
    <row r="202" spans="1:21" ht="15.95" customHeight="1" x14ac:dyDescent="0.2">
      <c r="A202" s="1"/>
      <c r="B202" s="1"/>
      <c r="C202" s="1"/>
      <c r="D202" s="1"/>
      <c r="E202" s="1"/>
      <c r="F202" s="1"/>
      <c r="G202" s="1"/>
      <c r="H202" s="1"/>
      <c r="I202" s="1"/>
      <c r="J202" s="1"/>
      <c r="K202" s="1"/>
      <c r="L202" s="1"/>
      <c r="M202" s="1"/>
      <c r="N202" s="21"/>
      <c r="O202" s="21"/>
      <c r="P202" s="21"/>
      <c r="Q202" s="21"/>
    </row>
    <row r="203" spans="1:21" ht="15.95" customHeight="1" thickBot="1" x14ac:dyDescent="0.25">
      <c r="A203" s="1"/>
      <c r="B203" s="3"/>
      <c r="C203" s="8" t="s">
        <v>137</v>
      </c>
      <c r="D203" s="3"/>
      <c r="E203" s="1"/>
      <c r="F203" s="1"/>
      <c r="G203" s="1"/>
      <c r="H203" s="1"/>
      <c r="I203" s="1"/>
      <c r="J203" s="1"/>
      <c r="K203" s="1"/>
      <c r="L203" s="1"/>
      <c r="M203" s="1"/>
      <c r="N203" s="21"/>
      <c r="O203" s="21"/>
      <c r="P203" s="21"/>
      <c r="Q203" s="21"/>
    </row>
    <row r="204" spans="1:21" ht="32.1" customHeight="1" thickBot="1" x14ac:dyDescent="0.25">
      <c r="A204" s="1"/>
      <c r="B204" s="1"/>
      <c r="C204" s="445" t="s">
        <v>379</v>
      </c>
      <c r="D204" s="446"/>
      <c r="E204" s="446"/>
      <c r="F204" s="446"/>
      <c r="G204" s="446"/>
      <c r="H204" s="446"/>
      <c r="I204" s="446"/>
      <c r="J204" s="446"/>
      <c r="K204" s="446"/>
      <c r="L204" s="446"/>
      <c r="M204" s="447"/>
      <c r="N204" s="21"/>
      <c r="O204" s="21"/>
      <c r="P204" s="21"/>
      <c r="Q204" s="21"/>
    </row>
    <row r="205" spans="1:21" ht="15.95" customHeight="1" thickBot="1" x14ac:dyDescent="0.25">
      <c r="A205" s="1"/>
      <c r="B205" s="1"/>
      <c r="C205" s="11" t="s">
        <v>138</v>
      </c>
      <c r="D205" s="1"/>
      <c r="E205" s="1"/>
      <c r="F205" s="1"/>
      <c r="G205" s="1"/>
      <c r="H205" s="1"/>
      <c r="I205" s="1"/>
      <c r="J205" s="1"/>
      <c r="K205" s="1"/>
      <c r="L205" s="1"/>
      <c r="M205" s="1"/>
      <c r="N205" s="21"/>
      <c r="O205" s="21"/>
      <c r="P205" s="21"/>
      <c r="Q205" s="21"/>
    </row>
    <row r="206" spans="1:21" ht="15.95" customHeight="1" thickBot="1" x14ac:dyDescent="0.25">
      <c r="A206" s="1"/>
      <c r="B206" s="1"/>
      <c r="C206" s="442"/>
      <c r="D206" s="443"/>
      <c r="E206" s="443"/>
      <c r="F206" s="443"/>
      <c r="G206" s="443"/>
      <c r="H206" s="443"/>
      <c r="I206" s="443"/>
      <c r="J206" s="443"/>
      <c r="K206" s="443"/>
      <c r="L206" s="443"/>
      <c r="M206" s="444"/>
      <c r="N206" s="21"/>
      <c r="O206" s="21"/>
      <c r="P206" s="21"/>
      <c r="Q206" s="21"/>
    </row>
    <row r="207" spans="1:21" ht="15.95" customHeight="1" x14ac:dyDescent="0.2">
      <c r="A207" s="1"/>
      <c r="B207" s="3"/>
      <c r="C207" s="360" t="s">
        <v>139</v>
      </c>
      <c r="D207" s="8"/>
      <c r="E207" s="362" t="s">
        <v>140</v>
      </c>
      <c r="F207" s="11"/>
      <c r="G207" s="364" t="s">
        <v>141</v>
      </c>
      <c r="H207" s="10"/>
      <c r="I207" s="366" t="s">
        <v>142</v>
      </c>
      <c r="J207" s="366"/>
      <c r="K207" s="366"/>
      <c r="L207" s="366"/>
      <c r="M207" s="366"/>
      <c r="N207" s="21"/>
      <c r="O207" s="21"/>
      <c r="P207" s="21"/>
      <c r="Q207" s="21"/>
    </row>
    <row r="208" spans="1:21" ht="15.95" customHeight="1" thickBot="1" x14ac:dyDescent="0.25">
      <c r="A208" s="1"/>
      <c r="B208" s="3"/>
      <c r="C208" s="361"/>
      <c r="D208" s="8"/>
      <c r="E208" s="363"/>
      <c r="F208" s="11"/>
      <c r="G208" s="365"/>
      <c r="H208" s="12"/>
      <c r="I208" s="13">
        <v>2565</v>
      </c>
      <c r="J208" s="13"/>
      <c r="K208" s="13">
        <v>2566</v>
      </c>
      <c r="L208" s="13"/>
      <c r="M208" s="13">
        <v>2567</v>
      </c>
      <c r="N208" s="21"/>
      <c r="O208" s="21"/>
      <c r="P208" s="21"/>
      <c r="Q208" s="21"/>
    </row>
    <row r="209" spans="1:21" ht="15.95" customHeight="1" thickBot="1" x14ac:dyDescent="0.4">
      <c r="A209" s="1"/>
      <c r="B209" s="3"/>
      <c r="C209" s="172"/>
      <c r="D209" s="3"/>
      <c r="E209" s="173"/>
      <c r="F209" s="1"/>
      <c r="G209" s="174"/>
      <c r="H209" s="109"/>
      <c r="I209" s="174"/>
      <c r="J209" s="110"/>
      <c r="K209" s="174"/>
      <c r="L209" s="110"/>
      <c r="M209" s="174"/>
      <c r="N209" s="21"/>
      <c r="O209" s="21" t="str">
        <f>C204</f>
        <v>ตัวชี้วัดของผลการเรียนรู้และผลการพัฒนาบุคลากรของหน่วยงาน 
(โดยพิจารณาไม่ให้คะแนนในกรณี ตัวชี้วัดสะท้อนจำนวนคนเข้าอบรม)</v>
      </c>
      <c r="P209" s="138" t="str">
        <f>ตัววัดหมวด7และคำนวณคะแนน!N30</f>
        <v/>
      </c>
      <c r="Q209" s="21"/>
      <c r="T209" s="171" t="s">
        <v>143</v>
      </c>
      <c r="U209" s="171" t="s">
        <v>144</v>
      </c>
    </row>
    <row r="210" spans="1:21" ht="15.95" customHeight="1" x14ac:dyDescent="0.2">
      <c r="A210" s="1"/>
      <c r="B210" s="1"/>
      <c r="C210" s="1"/>
      <c r="D210" s="1"/>
      <c r="E210" s="1"/>
      <c r="F210" s="1"/>
      <c r="G210" s="1"/>
      <c r="H210" s="1"/>
      <c r="I210" s="1"/>
      <c r="J210" s="1"/>
      <c r="K210" s="1"/>
      <c r="L210" s="1"/>
      <c r="M210" s="1"/>
      <c r="N210" s="21"/>
      <c r="O210" s="21"/>
      <c r="P210" s="21"/>
      <c r="Q210" s="21"/>
    </row>
    <row r="211" spans="1:21" ht="15.95" customHeight="1" thickBot="1" x14ac:dyDescent="0.25">
      <c r="A211" s="1"/>
      <c r="B211" s="1"/>
      <c r="C211" s="13" t="s">
        <v>145</v>
      </c>
      <c r="D211" s="1"/>
      <c r="E211" s="1"/>
      <c r="F211" s="1"/>
      <c r="G211" s="1"/>
      <c r="H211" s="1"/>
      <c r="I211" s="1"/>
      <c r="J211" s="1"/>
      <c r="K211" s="1"/>
      <c r="L211" s="1"/>
      <c r="M211" s="1"/>
      <c r="N211" s="21"/>
      <c r="O211" s="21"/>
      <c r="P211" s="21"/>
      <c r="Q211" s="21"/>
    </row>
    <row r="212" spans="1:21" ht="15.95" customHeight="1" x14ac:dyDescent="0.2">
      <c r="A212" s="1"/>
      <c r="B212" s="1"/>
      <c r="C212" s="433"/>
      <c r="D212" s="434"/>
      <c r="E212" s="434"/>
      <c r="F212" s="434"/>
      <c r="G212" s="434"/>
      <c r="H212" s="434"/>
      <c r="I212" s="434"/>
      <c r="J212" s="434"/>
      <c r="K212" s="434"/>
      <c r="L212" s="434"/>
      <c r="M212" s="435"/>
      <c r="N212" s="21"/>
      <c r="O212" s="21"/>
      <c r="P212" s="21"/>
      <c r="Q212" s="21"/>
    </row>
    <row r="213" spans="1:21" ht="15.95" customHeight="1" x14ac:dyDescent="0.2">
      <c r="A213" s="1"/>
      <c r="B213" s="1"/>
      <c r="C213" s="436"/>
      <c r="D213" s="437"/>
      <c r="E213" s="437"/>
      <c r="F213" s="437"/>
      <c r="G213" s="437"/>
      <c r="H213" s="437"/>
      <c r="I213" s="437"/>
      <c r="J213" s="437"/>
      <c r="K213" s="437"/>
      <c r="L213" s="437"/>
      <c r="M213" s="438"/>
      <c r="N213" s="21"/>
      <c r="O213" s="21"/>
      <c r="P213" s="21"/>
      <c r="Q213" s="21"/>
    </row>
    <row r="214" spans="1:21" ht="15.95" customHeight="1" thickBot="1" x14ac:dyDescent="0.25">
      <c r="A214" s="1"/>
      <c r="B214" s="1"/>
      <c r="C214" s="439"/>
      <c r="D214" s="440"/>
      <c r="E214" s="440"/>
      <c r="F214" s="440"/>
      <c r="G214" s="440"/>
      <c r="H214" s="440"/>
      <c r="I214" s="440"/>
      <c r="J214" s="440"/>
      <c r="K214" s="440"/>
      <c r="L214" s="440"/>
      <c r="M214" s="441"/>
      <c r="N214" s="21"/>
      <c r="O214" s="21"/>
      <c r="P214" s="21"/>
      <c r="Q214" s="21"/>
    </row>
    <row r="215" spans="1:21" ht="15.95" customHeight="1" x14ac:dyDescent="0.2">
      <c r="A215" s="1"/>
      <c r="B215" s="1"/>
      <c r="C215" s="1"/>
      <c r="D215" s="1"/>
      <c r="E215" s="1"/>
      <c r="F215" s="1"/>
      <c r="G215" s="1"/>
      <c r="H215" s="1"/>
      <c r="I215" s="1"/>
      <c r="J215" s="1"/>
      <c r="K215" s="1"/>
      <c r="L215" s="1"/>
      <c r="M215" s="1"/>
      <c r="N215" s="21"/>
      <c r="O215" s="21"/>
      <c r="P215" s="21"/>
      <c r="Q215" s="21"/>
    </row>
    <row r="216" spans="1:21" ht="15.95" customHeight="1" x14ac:dyDescent="0.2">
      <c r="A216" s="1"/>
      <c r="B216" s="3" t="s">
        <v>380</v>
      </c>
      <c r="C216" s="1"/>
      <c r="D216" s="3"/>
      <c r="E216" s="1"/>
      <c r="F216" s="1"/>
      <c r="G216" s="1"/>
      <c r="H216" s="1"/>
      <c r="I216" s="1"/>
      <c r="J216" s="1"/>
      <c r="K216" s="1"/>
      <c r="L216" s="1"/>
      <c r="M216" s="1"/>
      <c r="N216" s="21"/>
      <c r="O216" s="21"/>
      <c r="P216" s="21"/>
      <c r="Q216" s="21"/>
    </row>
    <row r="217" spans="1:21" ht="8.1" customHeight="1" x14ac:dyDescent="0.2">
      <c r="A217" s="1"/>
      <c r="B217" s="1"/>
      <c r="C217" s="1"/>
      <c r="D217" s="1"/>
      <c r="E217" s="1"/>
      <c r="F217" s="1"/>
      <c r="G217" s="1"/>
      <c r="H217" s="1"/>
      <c r="I217" s="1"/>
      <c r="J217" s="1"/>
      <c r="K217" s="1"/>
      <c r="L217" s="1"/>
      <c r="M217" s="1"/>
      <c r="N217" s="21"/>
      <c r="O217" s="21"/>
      <c r="P217" s="21"/>
      <c r="Q217" s="21"/>
    </row>
    <row r="218" spans="1:21" ht="15.95" customHeight="1" thickBot="1" x14ac:dyDescent="0.25">
      <c r="A218" s="1"/>
      <c r="B218" s="3"/>
      <c r="C218" s="8" t="s">
        <v>137</v>
      </c>
      <c r="D218" s="3"/>
      <c r="E218" s="1"/>
      <c r="F218" s="1"/>
      <c r="G218" s="1"/>
      <c r="H218" s="1"/>
      <c r="I218" s="1"/>
      <c r="J218" s="1"/>
      <c r="K218" s="1"/>
      <c r="L218" s="1"/>
      <c r="M218" s="1"/>
      <c r="N218" s="21"/>
      <c r="O218" s="21"/>
      <c r="P218" s="21"/>
      <c r="Q218" s="21"/>
    </row>
    <row r="219" spans="1:21" ht="15.95" customHeight="1" thickBot="1" x14ac:dyDescent="0.25">
      <c r="A219" s="1"/>
      <c r="B219" s="1"/>
      <c r="C219" s="445" t="s">
        <v>381</v>
      </c>
      <c r="D219" s="446"/>
      <c r="E219" s="446"/>
      <c r="F219" s="446"/>
      <c r="G219" s="446"/>
      <c r="H219" s="446"/>
      <c r="I219" s="446"/>
      <c r="J219" s="446"/>
      <c r="K219" s="446"/>
      <c r="L219" s="446"/>
      <c r="M219" s="447"/>
      <c r="N219" s="21"/>
      <c r="O219" s="21"/>
      <c r="P219" s="21"/>
      <c r="Q219" s="21"/>
    </row>
    <row r="220" spans="1:21" ht="15.95" customHeight="1" thickBot="1" x14ac:dyDescent="0.25">
      <c r="A220" s="1"/>
      <c r="B220" s="1"/>
      <c r="C220" s="11" t="s">
        <v>138</v>
      </c>
      <c r="D220" s="1"/>
      <c r="E220" s="1"/>
      <c r="F220" s="1"/>
      <c r="G220" s="1"/>
      <c r="H220" s="1"/>
      <c r="I220" s="1"/>
      <c r="J220" s="1"/>
      <c r="K220" s="1"/>
      <c r="L220" s="1"/>
      <c r="M220" s="1"/>
      <c r="N220" s="21"/>
      <c r="O220" s="21"/>
      <c r="P220" s="21"/>
      <c r="Q220" s="21"/>
    </row>
    <row r="221" spans="1:21" ht="15.95" customHeight="1" thickBot="1" x14ac:dyDescent="0.25">
      <c r="A221" s="1"/>
      <c r="B221" s="1"/>
      <c r="C221" s="442"/>
      <c r="D221" s="443"/>
      <c r="E221" s="443"/>
      <c r="F221" s="443"/>
      <c r="G221" s="443"/>
      <c r="H221" s="443"/>
      <c r="I221" s="443"/>
      <c r="J221" s="443"/>
      <c r="K221" s="443"/>
      <c r="L221" s="443"/>
      <c r="M221" s="444"/>
      <c r="N221" s="21"/>
      <c r="O221" s="21"/>
      <c r="P221" s="21"/>
      <c r="Q221" s="21"/>
    </row>
    <row r="222" spans="1:21" ht="15.95" customHeight="1" x14ac:dyDescent="0.2">
      <c r="A222" s="1"/>
      <c r="B222" s="3"/>
      <c r="C222" s="360" t="s">
        <v>139</v>
      </c>
      <c r="D222" s="8"/>
      <c r="E222" s="362" t="s">
        <v>140</v>
      </c>
      <c r="F222" s="11"/>
      <c r="G222" s="364" t="s">
        <v>141</v>
      </c>
      <c r="H222" s="10"/>
      <c r="I222" s="366" t="s">
        <v>142</v>
      </c>
      <c r="J222" s="366"/>
      <c r="K222" s="366"/>
      <c r="L222" s="366"/>
      <c r="M222" s="366"/>
      <c r="N222" s="21"/>
      <c r="O222" s="21"/>
      <c r="P222" s="21"/>
      <c r="Q222" s="21"/>
    </row>
    <row r="223" spans="1:21" ht="15.95" customHeight="1" thickBot="1" x14ac:dyDescent="0.25">
      <c r="A223" s="1"/>
      <c r="B223" s="3"/>
      <c r="C223" s="361"/>
      <c r="D223" s="8"/>
      <c r="E223" s="363"/>
      <c r="F223" s="11"/>
      <c r="G223" s="365"/>
      <c r="H223" s="12"/>
      <c r="I223" s="13">
        <v>2565</v>
      </c>
      <c r="J223" s="13"/>
      <c r="K223" s="13">
        <v>2566</v>
      </c>
      <c r="L223" s="13"/>
      <c r="M223" s="13">
        <v>2567</v>
      </c>
      <c r="N223" s="21"/>
      <c r="O223" s="21"/>
      <c r="P223" s="21"/>
      <c r="Q223" s="21"/>
    </row>
    <row r="224" spans="1:21" ht="15.95" customHeight="1" thickBot="1" x14ac:dyDescent="0.4">
      <c r="A224" s="1"/>
      <c r="B224" s="3"/>
      <c r="C224" s="172"/>
      <c r="D224" s="3"/>
      <c r="E224" s="173"/>
      <c r="F224" s="1"/>
      <c r="G224" s="174"/>
      <c r="H224" s="109"/>
      <c r="I224" s="174"/>
      <c r="J224" s="110"/>
      <c r="K224" s="174"/>
      <c r="L224" s="110"/>
      <c r="M224" s="174"/>
      <c r="N224" s="21"/>
      <c r="O224" s="21" t="str">
        <f>C219</f>
        <v>ตัวชี้วัดที่แสดงถึงความก้าวหน้าของบุคลากรและความก้าวขึ้นสู่ตำแหน่ง</v>
      </c>
      <c r="P224" s="138" t="str">
        <f>ตัววัดหมวด7และคำนวณคะแนน!N31</f>
        <v/>
      </c>
      <c r="Q224" s="21"/>
      <c r="T224" s="171" t="s">
        <v>143</v>
      </c>
      <c r="U224" s="171" t="s">
        <v>144</v>
      </c>
    </row>
    <row r="225" spans="1:21" ht="15.95" customHeight="1" x14ac:dyDescent="0.2">
      <c r="A225" s="1"/>
      <c r="B225" s="1"/>
      <c r="C225" s="1"/>
      <c r="D225" s="1"/>
      <c r="E225" s="1"/>
      <c r="F225" s="1"/>
      <c r="G225" s="1"/>
      <c r="H225" s="1"/>
      <c r="I225" s="1"/>
      <c r="J225" s="1"/>
      <c r="K225" s="1"/>
      <c r="L225" s="1"/>
      <c r="M225" s="1"/>
      <c r="N225" s="21"/>
      <c r="O225" s="21"/>
      <c r="P225" s="21"/>
      <c r="Q225" s="21"/>
    </row>
    <row r="226" spans="1:21" ht="15.95" customHeight="1" thickBot="1" x14ac:dyDescent="0.25">
      <c r="A226" s="1"/>
      <c r="B226" s="1"/>
      <c r="C226" s="13" t="s">
        <v>145</v>
      </c>
      <c r="D226" s="1"/>
      <c r="E226" s="1"/>
      <c r="F226" s="1"/>
      <c r="G226" s="1"/>
      <c r="H226" s="1"/>
      <c r="I226" s="1"/>
      <c r="J226" s="1"/>
      <c r="K226" s="1"/>
      <c r="L226" s="1"/>
      <c r="M226" s="1"/>
      <c r="N226" s="21"/>
      <c r="O226" s="21"/>
      <c r="P226" s="21"/>
      <c r="Q226" s="21"/>
    </row>
    <row r="227" spans="1:21" ht="15.95" customHeight="1" x14ac:dyDescent="0.2">
      <c r="A227" s="1"/>
      <c r="B227" s="1"/>
      <c r="C227" s="433"/>
      <c r="D227" s="434"/>
      <c r="E227" s="434"/>
      <c r="F227" s="434"/>
      <c r="G227" s="434"/>
      <c r="H227" s="434"/>
      <c r="I227" s="434"/>
      <c r="J227" s="434"/>
      <c r="K227" s="434"/>
      <c r="L227" s="434"/>
      <c r="M227" s="435"/>
      <c r="N227" s="21"/>
      <c r="O227" s="21"/>
      <c r="P227" s="21"/>
      <c r="Q227" s="21"/>
    </row>
    <row r="228" spans="1:21" ht="15.95" customHeight="1" x14ac:dyDescent="0.2">
      <c r="A228" s="1"/>
      <c r="B228" s="1"/>
      <c r="C228" s="436"/>
      <c r="D228" s="437"/>
      <c r="E228" s="437"/>
      <c r="F228" s="437"/>
      <c r="G228" s="437"/>
      <c r="H228" s="437"/>
      <c r="I228" s="437"/>
      <c r="J228" s="437"/>
      <c r="K228" s="437"/>
      <c r="L228" s="437"/>
      <c r="M228" s="438"/>
      <c r="N228" s="21"/>
      <c r="O228" s="21"/>
      <c r="P228" s="21"/>
      <c r="Q228" s="21"/>
    </row>
    <row r="229" spans="1:21" ht="15.95" customHeight="1" thickBot="1" x14ac:dyDescent="0.25">
      <c r="A229" s="1"/>
      <c r="B229" s="1"/>
      <c r="C229" s="439"/>
      <c r="D229" s="440"/>
      <c r="E229" s="440"/>
      <c r="F229" s="440"/>
      <c r="G229" s="440"/>
      <c r="H229" s="440"/>
      <c r="I229" s="440"/>
      <c r="J229" s="440"/>
      <c r="K229" s="440"/>
      <c r="L229" s="440"/>
      <c r="M229" s="441"/>
      <c r="N229" s="21"/>
      <c r="O229" s="21"/>
      <c r="P229" s="21"/>
      <c r="Q229" s="21"/>
    </row>
    <row r="230" spans="1:21" ht="15.95" customHeight="1" thickBot="1" x14ac:dyDescent="0.25">
      <c r="A230" s="1"/>
      <c r="B230" s="1"/>
      <c r="C230" s="1"/>
      <c r="D230" s="1"/>
      <c r="E230" s="1"/>
      <c r="F230" s="1"/>
      <c r="G230" s="1"/>
      <c r="H230" s="1"/>
      <c r="I230" s="1"/>
      <c r="J230" s="1"/>
      <c r="K230" s="1"/>
      <c r="L230" s="1"/>
      <c r="M230" s="1"/>
      <c r="N230" s="21"/>
      <c r="O230" s="21"/>
      <c r="P230" s="21"/>
      <c r="Q230" s="21"/>
    </row>
    <row r="231" spans="1:21" ht="15.95" customHeight="1" thickBot="1" x14ac:dyDescent="0.25">
      <c r="A231" s="1"/>
      <c r="B231" s="1"/>
      <c r="C231" s="445" t="s">
        <v>381</v>
      </c>
      <c r="D231" s="446"/>
      <c r="E231" s="446"/>
      <c r="F231" s="446"/>
      <c r="G231" s="446"/>
      <c r="H231" s="446"/>
      <c r="I231" s="446"/>
      <c r="J231" s="446"/>
      <c r="K231" s="446"/>
      <c r="L231" s="446"/>
      <c r="M231" s="447"/>
      <c r="N231" s="21"/>
      <c r="O231" s="21"/>
      <c r="P231" s="21"/>
      <c r="Q231" s="21"/>
    </row>
    <row r="232" spans="1:21" ht="15.95" customHeight="1" thickBot="1" x14ac:dyDescent="0.25">
      <c r="A232" s="1"/>
      <c r="B232" s="1"/>
      <c r="C232" s="11" t="s">
        <v>138</v>
      </c>
      <c r="D232" s="1"/>
      <c r="E232" s="1"/>
      <c r="F232" s="1"/>
      <c r="G232" s="1"/>
      <c r="H232" s="1"/>
      <c r="I232" s="1"/>
      <c r="J232" s="1"/>
      <c r="K232" s="1"/>
      <c r="L232" s="1"/>
      <c r="M232" s="1"/>
      <c r="N232" s="21"/>
      <c r="O232" s="21"/>
      <c r="P232" s="21"/>
      <c r="Q232" s="21"/>
    </row>
    <row r="233" spans="1:21" ht="15.95" customHeight="1" thickBot="1" x14ac:dyDescent="0.25">
      <c r="A233" s="1"/>
      <c r="B233" s="1"/>
      <c r="C233" s="442"/>
      <c r="D233" s="443"/>
      <c r="E233" s="443"/>
      <c r="F233" s="443"/>
      <c r="G233" s="443"/>
      <c r="H233" s="443"/>
      <c r="I233" s="443"/>
      <c r="J233" s="443"/>
      <c r="K233" s="443"/>
      <c r="L233" s="443"/>
      <c r="M233" s="444"/>
      <c r="N233" s="21"/>
      <c r="O233" s="21"/>
      <c r="P233" s="21"/>
      <c r="Q233" s="21"/>
    </row>
    <row r="234" spans="1:21" ht="15.95" customHeight="1" x14ac:dyDescent="0.2">
      <c r="A234" s="1"/>
      <c r="B234" s="3"/>
      <c r="C234" s="360" t="s">
        <v>139</v>
      </c>
      <c r="D234" s="8"/>
      <c r="E234" s="362" t="s">
        <v>140</v>
      </c>
      <c r="F234" s="11"/>
      <c r="G234" s="364" t="s">
        <v>141</v>
      </c>
      <c r="H234" s="10"/>
      <c r="I234" s="366" t="s">
        <v>142</v>
      </c>
      <c r="J234" s="366"/>
      <c r="K234" s="366"/>
      <c r="L234" s="366"/>
      <c r="M234" s="366"/>
      <c r="N234" s="21"/>
      <c r="O234" s="21"/>
      <c r="P234" s="21"/>
      <c r="Q234" s="21"/>
    </row>
    <row r="235" spans="1:21" ht="15.95" customHeight="1" thickBot="1" x14ac:dyDescent="0.25">
      <c r="A235" s="1"/>
      <c r="B235" s="3"/>
      <c r="C235" s="361"/>
      <c r="D235" s="8"/>
      <c r="E235" s="363"/>
      <c r="F235" s="11"/>
      <c r="G235" s="365"/>
      <c r="H235" s="12"/>
      <c r="I235" s="13">
        <v>2565</v>
      </c>
      <c r="J235" s="13"/>
      <c r="K235" s="13">
        <v>2566</v>
      </c>
      <c r="L235" s="13"/>
      <c r="M235" s="13">
        <v>2567</v>
      </c>
      <c r="N235" s="21"/>
      <c r="O235" s="21"/>
      <c r="P235" s="21"/>
      <c r="Q235" s="21"/>
    </row>
    <row r="236" spans="1:21" ht="15.95" customHeight="1" thickBot="1" x14ac:dyDescent="0.4">
      <c r="A236" s="1"/>
      <c r="B236" s="3"/>
      <c r="C236" s="172"/>
      <c r="D236" s="3"/>
      <c r="E236" s="173"/>
      <c r="F236" s="1"/>
      <c r="G236" s="174"/>
      <c r="H236" s="109"/>
      <c r="I236" s="174"/>
      <c r="J236" s="110"/>
      <c r="K236" s="174"/>
      <c r="L236" s="110"/>
      <c r="M236" s="174"/>
      <c r="N236" s="21"/>
      <c r="O236" s="21" t="str">
        <f>C231</f>
        <v>ตัวชี้วัดที่แสดงถึงความก้าวหน้าของบุคลากรและความก้าวขึ้นสู่ตำแหน่ง</v>
      </c>
      <c r="P236" s="138" t="str">
        <f>ตัววัดหมวด7และคำนวณคะแนน!N32</f>
        <v/>
      </c>
      <c r="Q236" s="21"/>
      <c r="T236" s="171" t="s">
        <v>143</v>
      </c>
      <c r="U236" s="171" t="s">
        <v>144</v>
      </c>
    </row>
    <row r="237" spans="1:21" ht="15.95" customHeight="1" x14ac:dyDescent="0.2">
      <c r="A237" s="1"/>
      <c r="B237" s="1"/>
      <c r="C237" s="1"/>
      <c r="D237" s="1"/>
      <c r="E237" s="1"/>
      <c r="F237" s="1"/>
      <c r="G237" s="1"/>
      <c r="H237" s="1"/>
      <c r="I237" s="1"/>
      <c r="J237" s="1"/>
      <c r="K237" s="1"/>
      <c r="L237" s="1"/>
      <c r="M237" s="1"/>
      <c r="N237" s="21"/>
      <c r="O237" s="21"/>
      <c r="P237" s="21"/>
      <c r="Q237" s="21"/>
    </row>
    <row r="238" spans="1:21" ht="15.95" customHeight="1" thickBot="1" x14ac:dyDescent="0.25">
      <c r="A238" s="1"/>
      <c r="B238" s="1"/>
      <c r="C238" s="13" t="s">
        <v>145</v>
      </c>
      <c r="D238" s="1"/>
      <c r="E238" s="1"/>
      <c r="F238" s="1"/>
      <c r="G238" s="1"/>
      <c r="H238" s="1"/>
      <c r="I238" s="1"/>
      <c r="J238" s="1"/>
      <c r="K238" s="1"/>
      <c r="L238" s="1"/>
      <c r="M238" s="1"/>
      <c r="N238" s="21"/>
      <c r="O238" s="21"/>
      <c r="P238" s="21"/>
      <c r="Q238" s="21"/>
    </row>
    <row r="239" spans="1:21" ht="15.95" customHeight="1" x14ac:dyDescent="0.2">
      <c r="A239" s="1"/>
      <c r="B239" s="1"/>
      <c r="C239" s="433"/>
      <c r="D239" s="434"/>
      <c r="E239" s="434"/>
      <c r="F239" s="434"/>
      <c r="G239" s="434"/>
      <c r="H239" s="434"/>
      <c r="I239" s="434"/>
      <c r="J239" s="434"/>
      <c r="K239" s="434"/>
      <c r="L239" s="434"/>
      <c r="M239" s="435"/>
      <c r="N239" s="21"/>
      <c r="O239" s="21"/>
      <c r="P239" s="21"/>
      <c r="Q239" s="21"/>
    </row>
    <row r="240" spans="1:21" ht="15.95" customHeight="1" x14ac:dyDescent="0.2">
      <c r="A240" s="1"/>
      <c r="B240" s="1"/>
      <c r="C240" s="436"/>
      <c r="D240" s="437"/>
      <c r="E240" s="437"/>
      <c r="F240" s="437"/>
      <c r="G240" s="437"/>
      <c r="H240" s="437"/>
      <c r="I240" s="437"/>
      <c r="J240" s="437"/>
      <c r="K240" s="437"/>
      <c r="L240" s="437"/>
      <c r="M240" s="438"/>
      <c r="N240" s="21"/>
      <c r="O240" s="21"/>
      <c r="P240" s="21"/>
      <c r="Q240" s="21"/>
    </row>
    <row r="241" spans="1:21" ht="15.95" customHeight="1" thickBot="1" x14ac:dyDescent="0.25">
      <c r="A241" s="1"/>
      <c r="B241" s="1"/>
      <c r="C241" s="439"/>
      <c r="D241" s="440"/>
      <c r="E241" s="440"/>
      <c r="F241" s="440"/>
      <c r="G241" s="440"/>
      <c r="H241" s="440"/>
      <c r="I241" s="440"/>
      <c r="J241" s="440"/>
      <c r="K241" s="440"/>
      <c r="L241" s="440"/>
      <c r="M241" s="441"/>
      <c r="N241" s="21"/>
      <c r="O241" s="21"/>
      <c r="P241" s="21"/>
      <c r="Q241" s="21"/>
    </row>
    <row r="242" spans="1:21" ht="15.95" customHeight="1" x14ac:dyDescent="0.2">
      <c r="A242" s="1"/>
      <c r="B242" s="1"/>
      <c r="C242" s="1"/>
      <c r="D242" s="1"/>
      <c r="E242" s="1"/>
      <c r="F242" s="1"/>
      <c r="G242" s="1"/>
      <c r="H242" s="1"/>
      <c r="I242" s="1"/>
      <c r="J242" s="1"/>
      <c r="K242" s="1"/>
      <c r="L242" s="1"/>
      <c r="M242" s="1"/>
      <c r="N242" s="21"/>
      <c r="O242" s="21"/>
      <c r="P242" s="21"/>
      <c r="Q242" s="21"/>
    </row>
    <row r="243" spans="1:21" ht="15.95" customHeight="1" x14ac:dyDescent="0.2">
      <c r="A243" s="1"/>
      <c r="B243" s="3" t="s">
        <v>382</v>
      </c>
      <c r="C243" s="1"/>
      <c r="D243" s="3"/>
      <c r="E243" s="1"/>
      <c r="F243" s="1"/>
      <c r="G243" s="1"/>
      <c r="H243" s="1"/>
      <c r="I243" s="1"/>
      <c r="J243" s="1"/>
      <c r="K243" s="1"/>
      <c r="L243" s="1"/>
      <c r="M243" s="1"/>
      <c r="N243" s="21"/>
      <c r="O243" s="21"/>
      <c r="P243" s="21"/>
      <c r="Q243" s="21"/>
    </row>
    <row r="244" spans="1:21" ht="8.1" customHeight="1" x14ac:dyDescent="0.2">
      <c r="A244" s="1"/>
      <c r="B244" s="1"/>
      <c r="C244" s="1"/>
      <c r="D244" s="1"/>
      <c r="E244" s="1"/>
      <c r="F244" s="1"/>
      <c r="G244" s="1"/>
      <c r="H244" s="1"/>
      <c r="I244" s="1"/>
      <c r="J244" s="1"/>
      <c r="K244" s="1"/>
      <c r="L244" s="1"/>
      <c r="M244" s="1"/>
      <c r="N244" s="21"/>
      <c r="O244" s="21"/>
      <c r="P244" s="21"/>
      <c r="Q244" s="21"/>
    </row>
    <row r="245" spans="1:21" ht="15.95" customHeight="1" thickBot="1" x14ac:dyDescent="0.25">
      <c r="A245" s="1"/>
      <c r="B245" s="3"/>
      <c r="C245" s="8" t="s">
        <v>137</v>
      </c>
      <c r="D245" s="3"/>
      <c r="E245" s="1"/>
      <c r="F245" s="1"/>
      <c r="G245" s="1"/>
      <c r="H245" s="1"/>
      <c r="I245" s="1"/>
      <c r="J245" s="1"/>
      <c r="K245" s="1"/>
      <c r="L245" s="1"/>
      <c r="M245" s="1"/>
      <c r="N245" s="21"/>
      <c r="O245" s="21"/>
      <c r="P245" s="21"/>
      <c r="Q245" s="21"/>
    </row>
    <row r="246" spans="1:21" ht="15.95" customHeight="1" thickBot="1" x14ac:dyDescent="0.25">
      <c r="A246" s="1"/>
      <c r="B246" s="1"/>
      <c r="C246" s="445" t="s">
        <v>383</v>
      </c>
      <c r="D246" s="446"/>
      <c r="E246" s="446"/>
      <c r="F246" s="446"/>
      <c r="G246" s="446"/>
      <c r="H246" s="446"/>
      <c r="I246" s="446"/>
      <c r="J246" s="446"/>
      <c r="K246" s="446"/>
      <c r="L246" s="446"/>
      <c r="M246" s="447"/>
      <c r="N246" s="21"/>
      <c r="O246" s="21"/>
      <c r="P246" s="21"/>
      <c r="Q246" s="21"/>
    </row>
    <row r="247" spans="1:21" ht="15.95" customHeight="1" thickBot="1" x14ac:dyDescent="0.25">
      <c r="A247" s="1"/>
      <c r="B247" s="1"/>
      <c r="C247" s="11" t="s">
        <v>138</v>
      </c>
      <c r="D247" s="1"/>
      <c r="E247" s="1"/>
      <c r="F247" s="1"/>
      <c r="G247" s="1"/>
      <c r="H247" s="1"/>
      <c r="I247" s="1"/>
      <c r="J247" s="1"/>
      <c r="K247" s="1"/>
      <c r="L247" s="1"/>
      <c r="M247" s="1"/>
      <c r="N247" s="21"/>
      <c r="O247" s="21"/>
      <c r="P247" s="21"/>
      <c r="Q247" s="21"/>
    </row>
    <row r="248" spans="1:21" ht="15.95" customHeight="1" thickBot="1" x14ac:dyDescent="0.25">
      <c r="A248" s="1"/>
      <c r="B248" s="1"/>
      <c r="C248" s="442"/>
      <c r="D248" s="443"/>
      <c r="E248" s="443"/>
      <c r="F248" s="443"/>
      <c r="G248" s="443"/>
      <c r="H248" s="443"/>
      <c r="I248" s="443"/>
      <c r="J248" s="443"/>
      <c r="K248" s="443"/>
      <c r="L248" s="443"/>
      <c r="M248" s="444"/>
      <c r="N248" s="21"/>
      <c r="O248" s="21"/>
      <c r="P248" s="21"/>
      <c r="Q248" s="21"/>
    </row>
    <row r="249" spans="1:21" ht="15.95" customHeight="1" x14ac:dyDescent="0.2">
      <c r="A249" s="1"/>
      <c r="B249" s="3"/>
      <c r="C249" s="360" t="s">
        <v>139</v>
      </c>
      <c r="D249" s="8"/>
      <c r="E249" s="362" t="s">
        <v>140</v>
      </c>
      <c r="F249" s="11"/>
      <c r="G249" s="364" t="s">
        <v>141</v>
      </c>
      <c r="H249" s="10"/>
      <c r="I249" s="366" t="s">
        <v>142</v>
      </c>
      <c r="J249" s="366"/>
      <c r="K249" s="366"/>
      <c r="L249" s="366"/>
      <c r="M249" s="366"/>
      <c r="N249" s="21"/>
      <c r="O249" s="21"/>
      <c r="P249" s="21"/>
      <c r="Q249" s="21"/>
    </row>
    <row r="250" spans="1:21" ht="15.95" customHeight="1" thickBot="1" x14ac:dyDescent="0.25">
      <c r="A250" s="1"/>
      <c r="B250" s="3"/>
      <c r="C250" s="361"/>
      <c r="D250" s="8"/>
      <c r="E250" s="363"/>
      <c r="F250" s="11"/>
      <c r="G250" s="365"/>
      <c r="H250" s="12"/>
      <c r="I250" s="13">
        <v>2565</v>
      </c>
      <c r="J250" s="13"/>
      <c r="K250" s="13">
        <v>2566</v>
      </c>
      <c r="L250" s="13"/>
      <c r="M250" s="13">
        <v>2567</v>
      </c>
      <c r="N250" s="21"/>
      <c r="O250" s="21"/>
      <c r="P250" s="21"/>
      <c r="Q250" s="21"/>
    </row>
    <row r="251" spans="1:21" ht="15.95" customHeight="1" thickBot="1" x14ac:dyDescent="0.4">
      <c r="A251" s="1"/>
      <c r="B251" s="3"/>
      <c r="C251" s="172"/>
      <c r="D251" s="3"/>
      <c r="E251" s="173"/>
      <c r="F251" s="1"/>
      <c r="G251" s="174"/>
      <c r="H251" s="109"/>
      <c r="I251" s="174"/>
      <c r="J251" s="110"/>
      <c r="K251" s="174"/>
      <c r="L251" s="110"/>
      <c r="M251" s="174"/>
      <c r="N251" s="21"/>
      <c r="O251" s="21" t="str">
        <f>C246</f>
        <v>ตัวชี้วัดที่สะท้อนด้านความผูกพันของบุคลากร (พิจารณาในระดับองค์การ)</v>
      </c>
      <c r="P251" s="138" t="str">
        <f>ตัววัดหมวด7และคำนวณคะแนน!N33</f>
        <v/>
      </c>
      <c r="Q251" s="21"/>
      <c r="T251" s="171" t="s">
        <v>143</v>
      </c>
      <c r="U251" s="171" t="s">
        <v>144</v>
      </c>
    </row>
    <row r="252" spans="1:21" ht="15.95" customHeight="1" x14ac:dyDescent="0.2">
      <c r="A252" s="1"/>
      <c r="B252" s="1"/>
      <c r="C252" s="1"/>
      <c r="D252" s="1"/>
      <c r="E252" s="1"/>
      <c r="F252" s="1"/>
      <c r="G252" s="1"/>
      <c r="H252" s="1"/>
      <c r="I252" s="1"/>
      <c r="J252" s="1"/>
      <c r="K252" s="1"/>
      <c r="L252" s="1"/>
      <c r="M252" s="1"/>
      <c r="N252" s="21"/>
      <c r="O252" s="21"/>
      <c r="P252" s="21"/>
      <c r="Q252" s="21"/>
    </row>
    <row r="253" spans="1:21" ht="15.95" customHeight="1" thickBot="1" x14ac:dyDescent="0.25">
      <c r="A253" s="1"/>
      <c r="B253" s="1"/>
      <c r="C253" s="13" t="s">
        <v>145</v>
      </c>
      <c r="D253" s="1"/>
      <c r="E253" s="1"/>
      <c r="F253" s="1"/>
      <c r="G253" s="1"/>
      <c r="H253" s="1"/>
      <c r="I253" s="1"/>
      <c r="J253" s="1"/>
      <c r="K253" s="1"/>
      <c r="L253" s="1"/>
      <c r="M253" s="1"/>
      <c r="N253" s="21"/>
      <c r="O253" s="21"/>
      <c r="P253" s="21"/>
      <c r="Q253" s="21"/>
    </row>
    <row r="254" spans="1:21" ht="15.95" customHeight="1" x14ac:dyDescent="0.2">
      <c r="A254" s="1"/>
      <c r="B254" s="1"/>
      <c r="C254" s="433"/>
      <c r="D254" s="434"/>
      <c r="E254" s="434"/>
      <c r="F254" s="434"/>
      <c r="G254" s="434"/>
      <c r="H254" s="434"/>
      <c r="I254" s="434"/>
      <c r="J254" s="434"/>
      <c r="K254" s="434"/>
      <c r="L254" s="434"/>
      <c r="M254" s="435"/>
      <c r="N254" s="21"/>
      <c r="O254" s="21"/>
      <c r="P254" s="21"/>
      <c r="Q254" s="21"/>
    </row>
    <row r="255" spans="1:21" ht="15.95" customHeight="1" x14ac:dyDescent="0.2">
      <c r="A255" s="1"/>
      <c r="B255" s="1"/>
      <c r="C255" s="436"/>
      <c r="D255" s="437"/>
      <c r="E255" s="437"/>
      <c r="F255" s="437"/>
      <c r="G255" s="437"/>
      <c r="H255" s="437"/>
      <c r="I255" s="437"/>
      <c r="J255" s="437"/>
      <c r="K255" s="437"/>
      <c r="L255" s="437"/>
      <c r="M255" s="438"/>
      <c r="N255" s="21"/>
      <c r="O255" s="21"/>
      <c r="P255" s="21"/>
      <c r="Q255" s="21"/>
    </row>
    <row r="256" spans="1:21" ht="15.95" customHeight="1" thickBot="1" x14ac:dyDescent="0.25">
      <c r="A256" s="1"/>
      <c r="B256" s="1"/>
      <c r="C256" s="439"/>
      <c r="D256" s="440"/>
      <c r="E256" s="440"/>
      <c r="F256" s="440"/>
      <c r="G256" s="440"/>
      <c r="H256" s="440"/>
      <c r="I256" s="440"/>
      <c r="J256" s="440"/>
      <c r="K256" s="440"/>
      <c r="L256" s="440"/>
      <c r="M256" s="441"/>
      <c r="N256" s="21"/>
      <c r="O256" s="21"/>
      <c r="P256" s="21"/>
      <c r="Q256" s="21"/>
    </row>
    <row r="257" spans="1:21" ht="15.95" customHeight="1" x14ac:dyDescent="0.2">
      <c r="A257" s="1"/>
      <c r="B257" s="1"/>
      <c r="C257" s="1"/>
      <c r="D257" s="1"/>
      <c r="E257" s="1"/>
      <c r="F257" s="1"/>
      <c r="G257" s="1"/>
      <c r="H257" s="1"/>
      <c r="I257" s="1"/>
      <c r="J257" s="1"/>
      <c r="K257" s="1"/>
      <c r="L257" s="1"/>
      <c r="M257" s="1"/>
      <c r="N257" s="130"/>
      <c r="O257" s="21"/>
      <c r="P257" s="21"/>
      <c r="Q257" s="21"/>
    </row>
    <row r="258" spans="1:21" ht="15.95" customHeight="1" thickBot="1" x14ac:dyDescent="0.25">
      <c r="A258" s="1"/>
      <c r="B258" s="3"/>
      <c r="C258" s="8" t="s">
        <v>137</v>
      </c>
      <c r="D258" s="3"/>
      <c r="E258" s="1"/>
      <c r="F258" s="1"/>
      <c r="G258" s="1"/>
      <c r="H258" s="1"/>
      <c r="I258" s="1"/>
      <c r="J258" s="1"/>
      <c r="K258" s="1"/>
      <c r="L258" s="1"/>
      <c r="M258" s="1"/>
      <c r="N258" s="21"/>
      <c r="O258" s="21"/>
      <c r="P258" s="21"/>
      <c r="Q258" s="21"/>
    </row>
    <row r="259" spans="1:21" ht="15.95" customHeight="1" thickBot="1" x14ac:dyDescent="0.25">
      <c r="A259" s="1"/>
      <c r="B259" s="1"/>
      <c r="C259" s="445" t="s">
        <v>383</v>
      </c>
      <c r="D259" s="446"/>
      <c r="E259" s="446"/>
      <c r="F259" s="446"/>
      <c r="G259" s="446"/>
      <c r="H259" s="446"/>
      <c r="I259" s="446"/>
      <c r="J259" s="446"/>
      <c r="K259" s="446"/>
      <c r="L259" s="446"/>
      <c r="M259" s="447"/>
      <c r="N259" s="21"/>
      <c r="O259" s="21"/>
      <c r="P259" s="21"/>
      <c r="Q259" s="21"/>
    </row>
    <row r="260" spans="1:21" ht="15.95" customHeight="1" thickBot="1" x14ac:dyDescent="0.25">
      <c r="A260" s="1"/>
      <c r="B260" s="1"/>
      <c r="C260" s="11" t="s">
        <v>138</v>
      </c>
      <c r="D260" s="1"/>
      <c r="E260" s="1"/>
      <c r="F260" s="1"/>
      <c r="G260" s="1"/>
      <c r="H260" s="1"/>
      <c r="I260" s="1"/>
      <c r="J260" s="1"/>
      <c r="K260" s="1"/>
      <c r="L260" s="1"/>
      <c r="M260" s="1"/>
      <c r="N260" s="21"/>
      <c r="O260" s="21"/>
      <c r="P260" s="21"/>
      <c r="Q260" s="21"/>
    </row>
    <row r="261" spans="1:21" ht="15.95" customHeight="1" thickBot="1" x14ac:dyDescent="0.25">
      <c r="A261" s="1"/>
      <c r="B261" s="1"/>
      <c r="C261" s="442"/>
      <c r="D261" s="443"/>
      <c r="E261" s="443"/>
      <c r="F261" s="443"/>
      <c r="G261" s="443"/>
      <c r="H261" s="443"/>
      <c r="I261" s="443"/>
      <c r="J261" s="443"/>
      <c r="K261" s="443"/>
      <c r="L261" s="443"/>
      <c r="M261" s="444"/>
      <c r="N261" s="21"/>
      <c r="O261" s="21"/>
      <c r="P261" s="21"/>
      <c r="Q261" s="21"/>
    </row>
    <row r="262" spans="1:21" ht="15.95" customHeight="1" x14ac:dyDescent="0.2">
      <c r="A262" s="1"/>
      <c r="B262" s="3"/>
      <c r="C262" s="360" t="s">
        <v>139</v>
      </c>
      <c r="D262" s="8"/>
      <c r="E262" s="362" t="s">
        <v>140</v>
      </c>
      <c r="F262" s="11"/>
      <c r="G262" s="364" t="s">
        <v>141</v>
      </c>
      <c r="H262" s="10"/>
      <c r="I262" s="366" t="s">
        <v>142</v>
      </c>
      <c r="J262" s="366"/>
      <c r="K262" s="366"/>
      <c r="L262" s="366"/>
      <c r="M262" s="366"/>
      <c r="N262" s="21"/>
      <c r="O262" s="21"/>
      <c r="P262" s="21"/>
      <c r="Q262" s="21"/>
    </row>
    <row r="263" spans="1:21" ht="15.95" customHeight="1" thickBot="1" x14ac:dyDescent="0.25">
      <c r="A263" s="1"/>
      <c r="B263" s="3"/>
      <c r="C263" s="361"/>
      <c r="D263" s="8"/>
      <c r="E263" s="363"/>
      <c r="F263" s="11"/>
      <c r="G263" s="365"/>
      <c r="H263" s="12"/>
      <c r="I263" s="13">
        <v>2565</v>
      </c>
      <c r="J263" s="13"/>
      <c r="K263" s="13">
        <v>2566</v>
      </c>
      <c r="L263" s="13"/>
      <c r="M263" s="13">
        <v>2567</v>
      </c>
      <c r="N263" s="21"/>
      <c r="O263" s="21"/>
      <c r="P263" s="21"/>
      <c r="Q263" s="21"/>
    </row>
    <row r="264" spans="1:21" ht="15.95" customHeight="1" thickBot="1" x14ac:dyDescent="0.4">
      <c r="A264" s="1"/>
      <c r="B264" s="3"/>
      <c r="C264" s="172"/>
      <c r="D264" s="3"/>
      <c r="E264" s="173"/>
      <c r="F264" s="1"/>
      <c r="G264" s="174"/>
      <c r="H264" s="109"/>
      <c r="I264" s="174"/>
      <c r="J264" s="110"/>
      <c r="K264" s="174"/>
      <c r="L264" s="110"/>
      <c r="M264" s="174"/>
      <c r="N264" s="21"/>
      <c r="O264" s="21" t="str">
        <f>C259</f>
        <v>ตัวชี้วัดที่สะท้อนด้านความผูกพันของบุคลากร (พิจารณาในระดับองค์การ)</v>
      </c>
      <c r="P264" s="138" t="str">
        <f>ตัววัดหมวด7และคำนวณคะแนน!N34</f>
        <v/>
      </c>
      <c r="Q264" s="21"/>
      <c r="T264" s="171" t="s">
        <v>143</v>
      </c>
      <c r="U264" s="171" t="s">
        <v>144</v>
      </c>
    </row>
    <row r="265" spans="1:21" ht="15.95" customHeight="1" x14ac:dyDescent="0.2">
      <c r="A265" s="1"/>
      <c r="B265" s="1"/>
      <c r="C265" s="1"/>
      <c r="D265" s="1"/>
      <c r="E265" s="1"/>
      <c r="F265" s="1"/>
      <c r="G265" s="1"/>
      <c r="H265" s="1"/>
      <c r="I265" s="1"/>
      <c r="J265" s="1"/>
      <c r="K265" s="1"/>
      <c r="L265" s="1"/>
      <c r="M265" s="1"/>
      <c r="N265" s="21"/>
      <c r="O265" s="21"/>
      <c r="P265" s="21"/>
      <c r="Q265" s="21"/>
    </row>
    <row r="266" spans="1:21" ht="15.95" customHeight="1" thickBot="1" x14ac:dyDescent="0.25">
      <c r="A266" s="1"/>
      <c r="B266" s="1"/>
      <c r="C266" s="13" t="s">
        <v>145</v>
      </c>
      <c r="D266" s="1"/>
      <c r="E266" s="1"/>
      <c r="F266" s="1"/>
      <c r="G266" s="1"/>
      <c r="H266" s="1"/>
      <c r="I266" s="1"/>
      <c r="J266" s="1"/>
      <c r="K266" s="1"/>
      <c r="L266" s="1"/>
      <c r="M266" s="1"/>
      <c r="N266" s="21"/>
      <c r="O266" s="21"/>
      <c r="P266" s="21"/>
      <c r="Q266" s="21"/>
    </row>
    <row r="267" spans="1:21" ht="15.95" customHeight="1" x14ac:dyDescent="0.2">
      <c r="A267" s="1"/>
      <c r="B267" s="1"/>
      <c r="C267" s="433"/>
      <c r="D267" s="434"/>
      <c r="E267" s="434"/>
      <c r="F267" s="434"/>
      <c r="G267" s="434"/>
      <c r="H267" s="434"/>
      <c r="I267" s="434"/>
      <c r="J267" s="434"/>
      <c r="K267" s="434"/>
      <c r="L267" s="434"/>
      <c r="M267" s="435"/>
      <c r="N267" s="21"/>
      <c r="O267" s="21"/>
      <c r="P267" s="21"/>
      <c r="Q267" s="21"/>
    </row>
    <row r="268" spans="1:21" ht="15.95" customHeight="1" x14ac:dyDescent="0.2">
      <c r="A268" s="1"/>
      <c r="B268" s="1"/>
      <c r="C268" s="436"/>
      <c r="D268" s="437"/>
      <c r="E268" s="437"/>
      <c r="F268" s="437"/>
      <c r="G268" s="437"/>
      <c r="H268" s="437"/>
      <c r="I268" s="437"/>
      <c r="J268" s="437"/>
      <c r="K268" s="437"/>
      <c r="L268" s="437"/>
      <c r="M268" s="438"/>
      <c r="N268" s="21"/>
      <c r="O268" s="21"/>
      <c r="P268" s="21"/>
      <c r="Q268" s="21"/>
    </row>
    <row r="269" spans="1:21" ht="15.95" customHeight="1" thickBot="1" x14ac:dyDescent="0.25">
      <c r="A269" s="1"/>
      <c r="B269" s="1"/>
      <c r="C269" s="439"/>
      <c r="D269" s="440"/>
      <c r="E269" s="440"/>
      <c r="F269" s="440"/>
      <c r="G269" s="440"/>
      <c r="H269" s="440"/>
      <c r="I269" s="440"/>
      <c r="J269" s="440"/>
      <c r="K269" s="440"/>
      <c r="L269" s="440"/>
      <c r="M269" s="441"/>
      <c r="N269" s="21"/>
      <c r="O269" s="21"/>
      <c r="P269" s="21"/>
      <c r="Q269" s="21"/>
    </row>
    <row r="270" spans="1:21" ht="15.95" customHeight="1" x14ac:dyDescent="0.2">
      <c r="A270" s="1"/>
      <c r="B270" s="1"/>
      <c r="C270" s="1"/>
      <c r="D270" s="1"/>
      <c r="E270" s="1"/>
      <c r="F270" s="1"/>
      <c r="G270" s="1"/>
      <c r="H270" s="1"/>
      <c r="I270" s="1"/>
      <c r="J270" s="1"/>
      <c r="K270" s="1"/>
      <c r="L270" s="1"/>
      <c r="M270" s="1"/>
      <c r="N270" s="130"/>
      <c r="O270" s="21"/>
      <c r="P270" s="21"/>
      <c r="Q270" s="21"/>
    </row>
  </sheetData>
  <sheetProtection algorithmName="SHA-512" hashValue="tvS3WFMPur+SUZomqS/tNaTlDPpAj/VSADzOW8Wh46aavgeTRFjPavDeWDemFfQEL7VcrOmbNUtZ9iSqOiLDIw==" saltValue="uY+MfzOjpzeiUQzU2dhPvA==" spinCount="100000" sheet="1" objects="1" scenarios="1"/>
  <mergeCells count="70">
    <mergeCell ref="C267:M269"/>
    <mergeCell ref="C239:M241"/>
    <mergeCell ref="C259:M259"/>
    <mergeCell ref="C261:M261"/>
    <mergeCell ref="C262:C263"/>
    <mergeCell ref="E262:E263"/>
    <mergeCell ref="G262:G263"/>
    <mergeCell ref="I262:M262"/>
    <mergeCell ref="C249:C250"/>
    <mergeCell ref="E249:E250"/>
    <mergeCell ref="G249:G250"/>
    <mergeCell ref="I249:M249"/>
    <mergeCell ref="C254:M256"/>
    <mergeCell ref="C248:M248"/>
    <mergeCell ref="C246:M246"/>
    <mergeCell ref="C212:M214"/>
    <mergeCell ref="C231:M231"/>
    <mergeCell ref="C233:M233"/>
    <mergeCell ref="C234:C235"/>
    <mergeCell ref="E234:E235"/>
    <mergeCell ref="G234:G235"/>
    <mergeCell ref="I234:M234"/>
    <mergeCell ref="G222:G223"/>
    <mergeCell ref="I222:M222"/>
    <mergeCell ref="C221:M221"/>
    <mergeCell ref="C219:M219"/>
    <mergeCell ref="C222:C223"/>
    <mergeCell ref="E222:E223"/>
    <mergeCell ref="C227:M229"/>
    <mergeCell ref="C204:M204"/>
    <mergeCell ref="C206:M206"/>
    <mergeCell ref="C207:C208"/>
    <mergeCell ref="E207:E208"/>
    <mergeCell ref="G207:G208"/>
    <mergeCell ref="I207:M207"/>
    <mergeCell ref="C171:M173"/>
    <mergeCell ref="C194:C195"/>
    <mergeCell ref="E194:E195"/>
    <mergeCell ref="G194:G195"/>
    <mergeCell ref="I194:M194"/>
    <mergeCell ref="C199:M201"/>
    <mergeCell ref="C176:M176"/>
    <mergeCell ref="C178:M178"/>
    <mergeCell ref="C179:C180"/>
    <mergeCell ref="E179:E180"/>
    <mergeCell ref="G179:G180"/>
    <mergeCell ref="I179:M179"/>
    <mergeCell ref="C184:M186"/>
    <mergeCell ref="C193:M193"/>
    <mergeCell ref="C191:M191"/>
    <mergeCell ref="O101:O106"/>
    <mergeCell ref="C163:M163"/>
    <mergeCell ref="C140:M155"/>
    <mergeCell ref="C105:M120"/>
    <mergeCell ref="C49:M64"/>
    <mergeCell ref="A158:M158"/>
    <mergeCell ref="C166:C167"/>
    <mergeCell ref="E166:E167"/>
    <mergeCell ref="O109:O114"/>
    <mergeCell ref="O135:O140"/>
    <mergeCell ref="C165:M165"/>
    <mergeCell ref="G166:G167"/>
    <mergeCell ref="I166:M166"/>
    <mergeCell ref="A159:M159"/>
    <mergeCell ref="C21:M36"/>
    <mergeCell ref="O19:O24"/>
    <mergeCell ref="O27:O32"/>
    <mergeCell ref="C80:M95"/>
    <mergeCell ref="O79:O84"/>
    <mergeCell ref="O87:O92"/>
  </mergeCells>
  <conditionalFormatting sqref="C7">
    <cfRule type="cellIs" dxfId="119" priority="71" stopIfTrue="1" operator="equal">
      <formula>$U$7</formula>
    </cfRule>
    <cfRule type="cellIs" dxfId="118" priority="70" operator="equal">
      <formula>"$U$7"</formula>
    </cfRule>
    <cfRule type="cellIs" dxfId="117" priority="69" operator="equal">
      <formula>$T$7</formula>
    </cfRule>
    <cfRule type="cellIs" dxfId="116" priority="72" stopIfTrue="1" operator="equal">
      <formula>"$T$7"</formula>
    </cfRule>
  </conditionalFormatting>
  <conditionalFormatting sqref="C11">
    <cfRule type="cellIs" dxfId="115" priority="64" stopIfTrue="1" operator="equal">
      <formula>"$T$7"</formula>
    </cfRule>
    <cfRule type="cellIs" dxfId="114" priority="63" stopIfTrue="1" operator="equal">
      <formula>$U$7</formula>
    </cfRule>
    <cfRule type="cellIs" dxfId="113" priority="62" operator="equal">
      <formula>"$U$7"</formula>
    </cfRule>
    <cfRule type="cellIs" dxfId="112" priority="61" operator="equal">
      <formula>$T$7</formula>
    </cfRule>
  </conditionalFormatting>
  <conditionalFormatting sqref="C14">
    <cfRule type="cellIs" dxfId="111" priority="60" stopIfTrue="1" operator="equal">
      <formula>"$T$7"</formula>
    </cfRule>
    <cfRule type="cellIs" dxfId="110" priority="59" stopIfTrue="1" operator="equal">
      <formula>$U$7</formula>
    </cfRule>
    <cfRule type="cellIs" dxfId="109" priority="58" operator="equal">
      <formula>"$U$7"</formula>
    </cfRule>
    <cfRule type="cellIs" dxfId="108" priority="57" operator="equal">
      <formula>$T$7</formula>
    </cfRule>
  </conditionalFormatting>
  <conditionalFormatting sqref="C16">
    <cfRule type="cellIs" dxfId="107" priority="52" stopIfTrue="1" operator="equal">
      <formula>"$T$7"</formula>
    </cfRule>
    <cfRule type="cellIs" dxfId="106" priority="51" stopIfTrue="1" operator="equal">
      <formula>$U$7</formula>
    </cfRule>
    <cfRule type="cellIs" dxfId="105" priority="50" operator="equal">
      <formula>"$U$7"</formula>
    </cfRule>
    <cfRule type="cellIs" dxfId="104" priority="49" operator="equal">
      <formula>$T$7</formula>
    </cfRule>
  </conditionalFormatting>
  <conditionalFormatting sqref="C18">
    <cfRule type="cellIs" dxfId="103" priority="56" stopIfTrue="1" operator="equal">
      <formula>"$T$7"</formula>
    </cfRule>
    <cfRule type="cellIs" dxfId="102" priority="55" stopIfTrue="1" operator="equal">
      <formula>$U$7</formula>
    </cfRule>
    <cfRule type="cellIs" dxfId="101" priority="54" operator="equal">
      <formula>"$U$7"</formula>
    </cfRule>
    <cfRule type="cellIs" dxfId="100" priority="53" operator="equal">
      <formula>$T$7</formula>
    </cfRule>
  </conditionalFormatting>
  <conditionalFormatting sqref="C41">
    <cfRule type="cellIs" dxfId="99" priority="48" stopIfTrue="1" operator="equal">
      <formula>"$T$7"</formula>
    </cfRule>
    <cfRule type="cellIs" dxfId="98" priority="47" stopIfTrue="1" operator="equal">
      <formula>$U$7</formula>
    </cfRule>
    <cfRule type="cellIs" dxfId="97" priority="46" operator="equal">
      <formula>"$U$7"</formula>
    </cfRule>
    <cfRule type="cellIs" dxfId="96" priority="45" operator="equal">
      <formula>$T$7</formula>
    </cfRule>
  </conditionalFormatting>
  <conditionalFormatting sqref="C43">
    <cfRule type="cellIs" dxfId="95" priority="40" stopIfTrue="1" operator="equal">
      <formula>"$T$7"</formula>
    </cfRule>
    <cfRule type="cellIs" dxfId="94" priority="39" stopIfTrue="1" operator="equal">
      <formula>$U$7</formula>
    </cfRule>
    <cfRule type="cellIs" dxfId="93" priority="38" operator="equal">
      <formula>"$U$7"</formula>
    </cfRule>
    <cfRule type="cellIs" dxfId="92" priority="37" operator="equal">
      <formula>$T$7</formula>
    </cfRule>
  </conditionalFormatting>
  <conditionalFormatting sqref="C46">
    <cfRule type="cellIs" dxfId="91" priority="44" stopIfTrue="1" operator="equal">
      <formula>"$T$7"</formula>
    </cfRule>
    <cfRule type="cellIs" dxfId="90" priority="42" operator="equal">
      <formula>"$U$7"</formula>
    </cfRule>
    <cfRule type="cellIs" dxfId="89" priority="43" stopIfTrue="1" operator="equal">
      <formula>$U$7</formula>
    </cfRule>
    <cfRule type="cellIs" dxfId="88" priority="41" operator="equal">
      <formula>$T$7</formula>
    </cfRule>
  </conditionalFormatting>
  <conditionalFormatting sqref="C69">
    <cfRule type="cellIs" dxfId="87" priority="33" operator="equal">
      <formula>$T$7</formula>
    </cfRule>
    <cfRule type="cellIs" dxfId="86" priority="34" operator="equal">
      <formula>"$U$7"</formula>
    </cfRule>
    <cfRule type="cellIs" dxfId="85" priority="35" stopIfTrue="1" operator="equal">
      <formula>$U$7</formula>
    </cfRule>
    <cfRule type="cellIs" dxfId="84" priority="36" stopIfTrue="1" operator="equal">
      <formula>"$T$7"</formula>
    </cfRule>
  </conditionalFormatting>
  <conditionalFormatting sqref="C73">
    <cfRule type="cellIs" dxfId="83" priority="32" stopIfTrue="1" operator="equal">
      <formula>"$T$7"</formula>
    </cfRule>
    <cfRule type="cellIs" dxfId="82" priority="31" stopIfTrue="1" operator="equal">
      <formula>$U$7</formula>
    </cfRule>
    <cfRule type="cellIs" dxfId="81" priority="30" operator="equal">
      <formula>"$U$7"</formula>
    </cfRule>
    <cfRule type="cellIs" dxfId="80" priority="29" operator="equal">
      <formula>$T$7</formula>
    </cfRule>
  </conditionalFormatting>
  <conditionalFormatting sqref="C76">
    <cfRule type="cellIs" dxfId="79" priority="28" stopIfTrue="1" operator="equal">
      <formula>"$T$7"</formula>
    </cfRule>
    <cfRule type="cellIs" dxfId="78" priority="26" operator="equal">
      <formula>"$U$7"</formula>
    </cfRule>
    <cfRule type="cellIs" dxfId="77" priority="27" stopIfTrue="1" operator="equal">
      <formula>$U$7</formula>
    </cfRule>
    <cfRule type="cellIs" dxfId="76" priority="25" operator="equal">
      <formula>$T$7</formula>
    </cfRule>
  </conditionalFormatting>
  <conditionalFormatting sqref="C99">
    <cfRule type="cellIs" dxfId="75" priority="24" stopIfTrue="1" operator="equal">
      <formula>"$T$7"</formula>
    </cfRule>
    <cfRule type="cellIs" dxfId="74" priority="23" stopIfTrue="1" operator="equal">
      <formula>$U$7</formula>
    </cfRule>
    <cfRule type="cellIs" dxfId="73" priority="22" operator="equal">
      <formula>"$U$7"</formula>
    </cfRule>
    <cfRule type="cellIs" dxfId="72" priority="21" operator="equal">
      <formula>$T$7</formula>
    </cfRule>
  </conditionalFormatting>
  <conditionalFormatting sqref="C101">
    <cfRule type="cellIs" dxfId="71" priority="20" stopIfTrue="1" operator="equal">
      <formula>"$T$7"</formula>
    </cfRule>
    <cfRule type="cellIs" dxfId="70" priority="19" stopIfTrue="1" operator="equal">
      <formula>$U$7</formula>
    </cfRule>
    <cfRule type="cellIs" dxfId="69" priority="18" operator="equal">
      <formula>"$U$7"</formula>
    </cfRule>
    <cfRule type="cellIs" dxfId="68" priority="17" operator="equal">
      <formula>$T$7</formula>
    </cfRule>
  </conditionalFormatting>
  <conditionalFormatting sqref="C126">
    <cfRule type="cellIs" dxfId="67" priority="16" stopIfTrue="1" operator="equal">
      <formula>"$T$7"</formula>
    </cfRule>
    <cfRule type="cellIs" dxfId="66" priority="15" stopIfTrue="1" operator="equal">
      <formula>$U$7</formula>
    </cfRule>
    <cfRule type="cellIs" dxfId="65" priority="14" operator="equal">
      <formula>"$U$7"</formula>
    </cfRule>
    <cfRule type="cellIs" dxfId="64" priority="13" operator="equal">
      <formula>$T$7</formula>
    </cfRule>
  </conditionalFormatting>
  <conditionalFormatting sqref="C131">
    <cfRule type="cellIs" dxfId="63" priority="12" stopIfTrue="1" operator="equal">
      <formula>"$T$7"</formula>
    </cfRule>
    <cfRule type="cellIs" dxfId="62" priority="11" stopIfTrue="1" operator="equal">
      <formula>$U$7</formula>
    </cfRule>
    <cfRule type="cellIs" dxfId="61" priority="10" operator="equal">
      <formula>"$U$7"</formula>
    </cfRule>
    <cfRule type="cellIs" dxfId="60" priority="9" operator="equal">
      <formula>$T$7</formula>
    </cfRule>
  </conditionalFormatting>
  <conditionalFormatting sqref="C134">
    <cfRule type="cellIs" dxfId="59" priority="8" stopIfTrue="1" operator="equal">
      <formula>"$T$7"</formula>
    </cfRule>
    <cfRule type="cellIs" dxfId="58" priority="7" stopIfTrue="1" operator="equal">
      <formula>$U$7</formula>
    </cfRule>
    <cfRule type="cellIs" dxfId="57" priority="6" operator="equal">
      <formula>"$U$7"</formula>
    </cfRule>
    <cfRule type="cellIs" dxfId="56" priority="5" operator="equal">
      <formula>$T$7</formula>
    </cfRule>
  </conditionalFormatting>
  <conditionalFormatting sqref="C137">
    <cfRule type="cellIs" dxfId="55" priority="1" operator="equal">
      <formula>$T$7</formula>
    </cfRule>
    <cfRule type="cellIs" dxfId="54" priority="4" stopIfTrue="1" operator="equal">
      <formula>"$T$7"</formula>
    </cfRule>
    <cfRule type="cellIs" dxfId="53" priority="3" stopIfTrue="1" operator="equal">
      <formula>$U$7</formula>
    </cfRule>
    <cfRule type="cellIs" dxfId="52" priority="2" operator="equal">
      <formula>"$U$7"</formula>
    </cfRule>
  </conditionalFormatting>
  <dataValidations count="9">
    <dataValidation type="list" allowBlank="1" showInputMessage="1" showErrorMessage="1" sqref="C132" xr:uid="{9E782F24-08DC-4E46-A47F-5F3502E6CE50}">
      <formula1>#REF!</formula1>
    </dataValidation>
    <dataValidation allowBlank="1" showErrorMessage="1" sqref="S49:S64 S105:S120 S140:S155 S163 S219 S191 S246 S176 S204 S231 S259 S21:S36 S80:S95" xr:uid="{306F11F1-C2FE-2743-A8ED-233F6AC8AB03}"/>
    <dataValidation type="list" allowBlank="1" showInputMessage="1" showErrorMessage="1" sqref="C134 C131 C126 C43 C99 C76 C73 C69 E196 C41 C46 C16 C101 C18:C19 C11 C7 C37 E168 E251 E224 E264 E181 E209 E236 C14 C137" xr:uid="{9680382E-3089-C048-B765-506C64BFDE8F}">
      <formula1>$T7:$U7</formula1>
    </dataValidation>
    <dataValidation type="list" allowBlank="1" showInputMessage="1" showErrorMessage="1" sqref="Q4 Q66 Q122" xr:uid="{AB2195B4-F3A0-A342-A6DB-03B26ABA57EC}">
      <formula1>$X$4:$Z$4</formula1>
    </dataValidation>
    <dataValidation type="list" allowBlank="1" showInputMessage="1" showErrorMessage="1" sqref="Q158:Q159" xr:uid="{69C0A6D5-8849-9346-B93A-ECB7DE054D3B}">
      <formula1>$W$4:$Y$4</formula1>
    </dataValidation>
    <dataValidation operator="lessThanOrEqual" allowBlank="1" showErrorMessage="1" errorTitle="ข้อแนะนำ" error="ระบุข้อความไม่เกิน xxxx อักขระ" promptTitle="ข้อแนะนำ" prompt="ระบุข้อความไม่เกิน xxxx อักขระ" sqref="C105:M120" xr:uid="{935B0A66-D4BF-934D-A99D-AB9471005E47}"/>
    <dataValidation type="textLength" operator="lessThanOrEqual" allowBlank="1" showErrorMessage="1" errorTitle="ข้อแนะนำ" error="ระบุข้อความไม่เกิน xxxx อักขระ" promptTitle="ข้อแนะนำ" prompt="ระบุข้อความไม่เกิน xxxx อักขระ" sqref="C49:M64" xr:uid="{4BA23DBB-062B-3C4A-A57F-A1BEDBA2C2BD}">
      <formula1>3000</formula1>
    </dataValidation>
    <dataValidation type="textLength" operator="lessThanOrEqual" allowBlank="1" showErrorMessage="1" errorTitle="ข้อแนะนำ" error="ระบุข้อความไม่เกิน 3,000 อักขระ" promptTitle="ข้อแนะนำ" prompt="ระบุข้อความไม่เกิน xxxx อักขระ" sqref="C140:M155 C80:M95 C21:M36" xr:uid="{444A0B63-92C4-4F48-877E-DE011DDBC42D}">
      <formula1>3000</formula1>
    </dataValidation>
    <dataValidation type="textLength" operator="lessThanOrEqual" allowBlank="1" showErrorMessage="1" errorTitle="ข้อแนะนำ" error="ระบุข้อความไม่เกิน xxxx อักขระ" promptTitle="ข้อแนะนำ" prompt="ระบุข้อความไม่เกิน xxxx อักขระ" sqref="C163:M163 C165:M165 C171:M173 C176:M176 C178:M178 C184:M186 C191:M191 C193:M193 C199:M201 C204:M204 C206:M206 C212:M214 C219:M219 C221:M221 C227:M229 C231:M231 C233:M233 C239:M241 C246:M246 C248:M248 C254:M256 C259:M259 C261:M261 C267:M269" xr:uid="{A8471D4D-F931-4B91-9066-FE42C12E2E04}">
      <formula1>1000</formula1>
    </dataValidation>
  </dataValidations>
  <pageMargins left="0.7" right="0.7" top="0.75" bottom="0.75" header="0.3" footer="0.3"/>
  <pageSetup paperSize="9" scale="94" orientation="portrait" r:id="rId1"/>
  <rowBreaks count="7" manualBreakCount="7">
    <brk id="37" max="16" man="1"/>
    <brk id="65" max="16383" man="1"/>
    <brk id="96" max="16" man="1"/>
    <brk id="121" max="16383" man="1"/>
    <brk id="156" max="16383" man="1"/>
    <brk id="202" max="16" man="1"/>
    <brk id="242" max="16" man="1"/>
  </rowBreaks>
  <colBreaks count="1" manualBreakCount="1">
    <brk id="13" max="242"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997C8-41A7-9E47-96E9-59ED004E766F}">
  <sheetPr>
    <tabColor rgb="FFFFC000"/>
  </sheetPr>
  <dimension ref="A1:AF232"/>
  <sheetViews>
    <sheetView zoomScale="85" zoomScaleNormal="85" zoomScaleSheetLayoutView="40" zoomScalePageLayoutView="70" workbookViewId="0">
      <pane ySplit="2" topLeftCell="A3" activePane="bottomLeft" state="frozen"/>
      <selection pane="bottomLeft" activeCell="S1" sqref="S1:Z1048576"/>
    </sheetView>
  </sheetViews>
  <sheetFormatPr defaultColWidth="11.5" defaultRowHeight="14.25" x14ac:dyDescent="0.2"/>
  <cols>
    <col min="1" max="3" width="5.875" customWidth="1"/>
    <col min="4" max="5" width="7.875" customWidth="1"/>
    <col min="6" max="6" width="1" customWidth="1"/>
    <col min="7" max="7" width="9.875" customWidth="1"/>
    <col min="8" max="8" width="1" customWidth="1"/>
    <col min="10" max="10" width="1" customWidth="1"/>
    <col min="12" max="12" width="1" customWidth="1"/>
    <col min="14" max="14" width="2.375" style="133" customWidth="1"/>
    <col min="15" max="15" width="50.625" style="133" customWidth="1"/>
    <col min="16" max="17" width="15.125" style="133" customWidth="1"/>
    <col min="18" max="18" width="7.125" style="133" customWidth="1"/>
    <col min="19" max="19" width="3.125" style="132" hidden="1" customWidth="1"/>
    <col min="20" max="21" width="10.875" style="132" hidden="1" customWidth="1"/>
    <col min="22" max="26" width="11.5" style="132" hidden="1" customWidth="1"/>
    <col min="27" max="27" width="11.5" style="132" customWidth="1"/>
    <col min="28" max="29" width="11.5" style="129" customWidth="1"/>
  </cols>
  <sheetData>
    <row r="1" spans="1:31" ht="15.75" thickBot="1" x14ac:dyDescent="0.25">
      <c r="A1" s="1"/>
      <c r="B1" s="5"/>
      <c r="C1" s="1"/>
      <c r="D1" s="1"/>
      <c r="E1" s="1"/>
      <c r="F1" s="1"/>
      <c r="G1" s="1"/>
      <c r="H1" s="1"/>
      <c r="I1" s="1"/>
      <c r="J1" s="1"/>
      <c r="K1" s="1"/>
      <c r="L1" s="1"/>
      <c r="M1" s="1"/>
      <c r="N1" s="130"/>
      <c r="O1" s="130"/>
      <c r="P1" s="131" t="s">
        <v>69</v>
      </c>
      <c r="Q1" s="131" t="s">
        <v>70</v>
      </c>
    </row>
    <row r="2" spans="1:31" s="148" customFormat="1" ht="48.75" customHeight="1" thickBot="1" x14ac:dyDescent="0.25">
      <c r="A2" s="141" t="s">
        <v>384</v>
      </c>
      <c r="B2" s="143"/>
      <c r="C2" s="143"/>
      <c r="D2" s="143"/>
      <c r="E2" s="143"/>
      <c r="F2" s="143"/>
      <c r="G2" s="143"/>
      <c r="H2" s="143"/>
      <c r="I2" s="143"/>
      <c r="J2" s="143"/>
      <c r="K2" s="143"/>
      <c r="L2" s="143"/>
      <c r="M2" s="143"/>
      <c r="N2" s="144"/>
      <c r="O2" s="150" t="str">
        <f>A2</f>
        <v>หมวด 6 การมุ่งเน้นระบบปฏิบัติการ</v>
      </c>
      <c r="P2" s="145" t="str">
        <f>IFERROR(AVERAGE(P4,P60,P95),"")</f>
        <v/>
      </c>
      <c r="Q2" s="146" t="str">
        <f>IFERROR(AVERAGE(Q4,Q60,Q95),"")</f>
        <v/>
      </c>
      <c r="R2" s="152"/>
      <c r="S2" s="147"/>
      <c r="T2" s="147"/>
      <c r="U2" s="147"/>
      <c r="V2" s="147"/>
      <c r="W2" s="147"/>
      <c r="X2" s="147"/>
      <c r="Y2" s="147"/>
      <c r="Z2" s="147"/>
      <c r="AA2" s="147"/>
      <c r="AB2" s="153"/>
      <c r="AC2" s="153"/>
    </row>
    <row r="3" spans="1:31" ht="24.75" thickBot="1" x14ac:dyDescent="0.25">
      <c r="A3" s="2" t="s">
        <v>77</v>
      </c>
      <c r="B3" s="1"/>
      <c r="C3" s="1"/>
      <c r="D3" s="1"/>
      <c r="E3" s="1"/>
      <c r="F3" s="1"/>
      <c r="G3" s="1"/>
      <c r="H3" s="1"/>
      <c r="I3" s="1"/>
      <c r="J3" s="1"/>
      <c r="K3" s="1"/>
      <c r="L3" s="1"/>
      <c r="M3" s="1"/>
      <c r="N3" s="130"/>
      <c r="O3" s="130"/>
      <c r="P3" s="130"/>
      <c r="Q3" s="130"/>
    </row>
    <row r="4" spans="1:31" s="148" customFormat="1" ht="32.25" customHeight="1" thickBot="1" x14ac:dyDescent="0.25">
      <c r="A4" s="159" t="s">
        <v>385</v>
      </c>
      <c r="B4" s="161"/>
      <c r="C4" s="161"/>
      <c r="D4" s="161"/>
      <c r="E4" s="161"/>
      <c r="F4" s="161"/>
      <c r="G4" s="161"/>
      <c r="H4" s="161"/>
      <c r="I4" s="161"/>
      <c r="J4" s="161"/>
      <c r="K4" s="161"/>
      <c r="L4" s="161"/>
      <c r="M4" s="161"/>
      <c r="N4" s="144"/>
      <c r="O4" s="160" t="str">
        <f>A4</f>
        <v>6.1 การออกแบบและการจัดการกระบวนการทำงานที่เชื่อมโยงตั้งแต่ต้นจนจบนำสู่ผลลัพธ์ที่ต้องการ</v>
      </c>
      <c r="P4" s="154" t="str">
        <f>IF(SUM(P5:P42)=0,"",SUM(P5:P42))</f>
        <v/>
      </c>
      <c r="Q4" s="155"/>
      <c r="R4" s="152"/>
      <c r="S4" s="147"/>
      <c r="T4" s="147"/>
      <c r="U4" s="147"/>
      <c r="V4" s="147"/>
      <c r="W4" s="147"/>
      <c r="X4" s="147">
        <v>300</v>
      </c>
      <c r="Y4" s="147">
        <v>400</v>
      </c>
      <c r="Z4" s="147">
        <v>500</v>
      </c>
      <c r="AA4" s="147"/>
      <c r="AB4" s="153"/>
      <c r="AC4" s="153"/>
    </row>
    <row r="5" spans="1:31" ht="15.75" customHeight="1" x14ac:dyDescent="0.2">
      <c r="A5" s="1"/>
      <c r="B5" s="3" t="s">
        <v>386</v>
      </c>
      <c r="C5" s="1"/>
      <c r="D5" s="3"/>
      <c r="E5" s="1"/>
      <c r="F5" s="1"/>
      <c r="G5" s="1"/>
      <c r="H5" s="1"/>
      <c r="I5" s="1"/>
      <c r="J5" s="1"/>
      <c r="K5" s="1"/>
      <c r="L5" s="1"/>
      <c r="M5" s="1"/>
      <c r="N5" s="130"/>
      <c r="O5" s="130"/>
      <c r="P5" s="21"/>
      <c r="Q5" s="21"/>
      <c r="R5" s="137"/>
      <c r="S5" s="137"/>
      <c r="T5" s="137"/>
      <c r="U5" s="137"/>
      <c r="V5" s="137"/>
      <c r="W5" s="137"/>
      <c r="X5" s="137"/>
      <c r="Y5" s="137"/>
      <c r="Z5" s="137"/>
    </row>
    <row r="6" spans="1:31" ht="8.1" customHeight="1" thickBot="1" x14ac:dyDescent="0.25">
      <c r="A6" s="1"/>
      <c r="B6" s="1"/>
      <c r="C6" s="1"/>
      <c r="D6" s="1"/>
      <c r="E6" s="1"/>
      <c r="F6" s="1"/>
      <c r="G6" s="1"/>
      <c r="H6" s="1"/>
      <c r="I6" s="1"/>
      <c r="J6" s="1"/>
      <c r="K6" s="1"/>
      <c r="L6" s="1"/>
      <c r="M6" s="1"/>
      <c r="N6" s="130"/>
      <c r="O6" s="130"/>
      <c r="P6" s="21"/>
      <c r="Q6" s="21"/>
      <c r="R6" s="137"/>
      <c r="S6" s="137"/>
      <c r="T6" s="137"/>
      <c r="U6" s="137"/>
      <c r="V6" s="137"/>
      <c r="W6" s="137"/>
      <c r="X6" s="137"/>
      <c r="Y6" s="137"/>
      <c r="Z6" s="137"/>
    </row>
    <row r="7" spans="1:31" ht="15.75" customHeight="1" thickBot="1" x14ac:dyDescent="0.25">
      <c r="A7" s="1"/>
      <c r="B7" s="1"/>
      <c r="C7" s="176"/>
      <c r="D7" s="3" t="s">
        <v>387</v>
      </c>
      <c r="E7" s="1"/>
      <c r="F7" s="1"/>
      <c r="G7" s="1"/>
      <c r="H7" s="1"/>
      <c r="I7" s="1"/>
      <c r="J7" s="1"/>
      <c r="K7" s="1"/>
      <c r="L7" s="1"/>
      <c r="M7" s="1"/>
      <c r="N7" s="130"/>
      <c r="O7" s="130"/>
      <c r="P7" s="292">
        <f>IF(C7="☑",300,IF(C7="☒", 0, 0))</f>
        <v>0</v>
      </c>
      <c r="Q7" s="21"/>
      <c r="R7" s="137"/>
      <c r="S7" s="137" t="s">
        <v>85</v>
      </c>
      <c r="T7" s="137" t="s">
        <v>83</v>
      </c>
      <c r="U7" s="137" t="s">
        <v>86</v>
      </c>
      <c r="V7" s="137"/>
      <c r="W7" s="137" t="str">
        <f>IF(OR((C7="☒"),(C10="☒")),"พัฒนากระบวนการจัดการกระบวนการทำงานแบบต้นน้ำจรดปลายน้ำ","")</f>
        <v/>
      </c>
      <c r="X7" s="137"/>
      <c r="Y7" s="137"/>
      <c r="Z7" s="137"/>
    </row>
    <row r="8" spans="1:31" ht="15.75" customHeight="1" x14ac:dyDescent="0.2">
      <c r="A8" s="1"/>
      <c r="B8" s="1"/>
      <c r="C8" s="1"/>
      <c r="D8" s="3" t="s">
        <v>388</v>
      </c>
      <c r="E8" s="1"/>
      <c r="F8" s="1"/>
      <c r="G8" s="1"/>
      <c r="H8" s="1"/>
      <c r="I8" s="1"/>
      <c r="J8" s="1"/>
      <c r="K8" s="1"/>
      <c r="L8" s="1"/>
      <c r="M8" s="1"/>
      <c r="N8" s="130"/>
      <c r="O8" s="130"/>
      <c r="P8" s="21"/>
      <c r="Q8" s="21"/>
      <c r="R8" s="137"/>
      <c r="S8" s="137"/>
      <c r="T8" s="137"/>
      <c r="U8" s="137"/>
      <c r="V8" s="137"/>
      <c r="W8" s="137"/>
      <c r="X8" s="137"/>
      <c r="Y8" s="137"/>
      <c r="Z8" s="137"/>
    </row>
    <row r="9" spans="1:31" ht="8.1" customHeight="1" thickBot="1" x14ac:dyDescent="0.25">
      <c r="A9" s="1"/>
      <c r="B9" s="1"/>
      <c r="C9" s="1"/>
      <c r="D9" s="1"/>
      <c r="E9" s="1"/>
      <c r="F9" s="1"/>
      <c r="G9" s="1"/>
      <c r="H9" s="1"/>
      <c r="I9" s="1"/>
      <c r="J9" s="1"/>
      <c r="K9" s="1"/>
      <c r="L9" s="1"/>
      <c r="M9" s="1"/>
      <c r="N9" s="130"/>
      <c r="O9" s="130"/>
      <c r="P9" s="291"/>
      <c r="Q9" s="21"/>
      <c r="R9" s="137"/>
      <c r="S9" s="137"/>
      <c r="T9" s="137"/>
      <c r="U9" s="137"/>
      <c r="V9" s="137"/>
      <c r="W9" s="137"/>
      <c r="X9" s="137"/>
      <c r="Y9" s="137"/>
      <c r="Z9" s="137"/>
    </row>
    <row r="10" spans="1:31" ht="15.75" customHeight="1" thickBot="1" x14ac:dyDescent="0.25">
      <c r="A10" s="1"/>
      <c r="B10" s="1"/>
      <c r="C10" s="176"/>
      <c r="D10" s="3" t="s">
        <v>389</v>
      </c>
      <c r="E10" s="1"/>
      <c r="F10" s="1"/>
      <c r="G10" s="1"/>
      <c r="H10" s="1"/>
      <c r="I10" s="1"/>
      <c r="J10" s="1"/>
      <c r="K10" s="1"/>
      <c r="L10" s="1"/>
      <c r="M10" s="1"/>
      <c r="N10" s="130"/>
      <c r="O10" s="130"/>
      <c r="P10" s="292">
        <f>IF(C10="☑",100/3,IF(C10="☒", 0, 0))</f>
        <v>0</v>
      </c>
      <c r="Q10" s="21"/>
      <c r="R10" s="137"/>
      <c r="S10" s="137" t="s">
        <v>90</v>
      </c>
      <c r="T10" s="137" t="s">
        <v>83</v>
      </c>
      <c r="U10" s="137" t="s">
        <v>86</v>
      </c>
      <c r="V10" s="137"/>
      <c r="W10" s="137"/>
      <c r="X10" s="137"/>
      <c r="Y10" s="137"/>
      <c r="Z10" s="137"/>
    </row>
    <row r="11" spans="1:31" ht="15.75" customHeight="1" x14ac:dyDescent="0.2">
      <c r="A11" s="1"/>
      <c r="B11" s="1"/>
      <c r="C11" s="1"/>
      <c r="D11" s="3" t="s">
        <v>390</v>
      </c>
      <c r="E11" s="1"/>
      <c r="F11" s="1"/>
      <c r="G11" s="1"/>
      <c r="H11" s="1"/>
      <c r="I11" s="1"/>
      <c r="J11" s="1"/>
      <c r="K11" s="1"/>
      <c r="L11" s="1"/>
      <c r="M11" s="1"/>
      <c r="N11" s="130"/>
      <c r="O11" s="130"/>
      <c r="P11" s="292"/>
      <c r="Q11" s="21"/>
      <c r="R11" s="137"/>
      <c r="S11" s="137"/>
      <c r="T11" s="137"/>
      <c r="U11" s="137"/>
      <c r="V11" s="137"/>
      <c r="W11" s="137"/>
      <c r="X11" s="137"/>
      <c r="Y11" s="137"/>
      <c r="Z11" s="137"/>
    </row>
    <row r="12" spans="1:31" ht="8.1" customHeight="1" thickBot="1" x14ac:dyDescent="0.25">
      <c r="A12" s="1"/>
      <c r="B12" s="1"/>
      <c r="C12" s="1"/>
      <c r="D12" s="1"/>
      <c r="E12" s="1"/>
      <c r="F12" s="1"/>
      <c r="G12" s="1"/>
      <c r="H12" s="1"/>
      <c r="I12" s="1"/>
      <c r="J12" s="1"/>
      <c r="K12" s="1"/>
      <c r="L12" s="1"/>
      <c r="M12" s="1"/>
      <c r="N12" s="130"/>
      <c r="O12" s="130"/>
      <c r="P12" s="292"/>
      <c r="Q12" s="21"/>
      <c r="R12" s="137"/>
      <c r="S12" s="137"/>
      <c r="T12" s="137"/>
      <c r="U12" s="137"/>
      <c r="V12" s="137"/>
      <c r="W12" s="137"/>
      <c r="X12" s="137"/>
      <c r="Y12" s="137"/>
      <c r="Z12" s="137"/>
    </row>
    <row r="13" spans="1:31" ht="15.75" customHeight="1" thickBot="1" x14ac:dyDescent="0.25">
      <c r="A13" s="1"/>
      <c r="B13" s="1"/>
      <c r="C13" s="176"/>
      <c r="D13" s="3" t="s">
        <v>391</v>
      </c>
      <c r="E13" s="1"/>
      <c r="F13" s="1"/>
      <c r="G13" s="1"/>
      <c r="H13" s="1"/>
      <c r="I13" s="1"/>
      <c r="J13" s="1"/>
      <c r="K13" s="1"/>
      <c r="L13" s="1"/>
      <c r="M13" s="1"/>
      <c r="N13" s="130"/>
      <c r="O13" s="130"/>
      <c r="P13" s="292">
        <f>IF(C13="☑",100,IF(C13="☒", 0, 0))</f>
        <v>0</v>
      </c>
      <c r="Q13" s="21"/>
      <c r="R13" s="137"/>
      <c r="S13" s="137" t="s">
        <v>96</v>
      </c>
      <c r="T13" s="137" t="s">
        <v>83</v>
      </c>
      <c r="U13" s="137" t="s">
        <v>86</v>
      </c>
      <c r="V13" s="137"/>
      <c r="W13" s="137" t="str">
        <f>IF(OR((C13="☒")),"พัฒนากระบวนการสร้างความร่วมมือเครือข่ายภาครัฐ ภาคเอกชน และภาคส่วนอื่นๆในการทำงาน","")</f>
        <v/>
      </c>
      <c r="X13" s="137"/>
      <c r="Y13" s="137"/>
      <c r="Z13" s="137"/>
    </row>
    <row r="14" spans="1:31" ht="15.75" customHeight="1" x14ac:dyDescent="0.2">
      <c r="A14" s="1"/>
      <c r="B14" s="1"/>
      <c r="C14" s="1"/>
      <c r="D14" s="3" t="s">
        <v>392</v>
      </c>
      <c r="E14" s="1"/>
      <c r="F14" s="1"/>
      <c r="G14" s="1"/>
      <c r="H14" s="1"/>
      <c r="I14" s="1"/>
      <c r="J14" s="1"/>
      <c r="K14" s="1"/>
      <c r="L14" s="1"/>
      <c r="M14" s="1"/>
      <c r="N14" s="130"/>
      <c r="O14" s="130"/>
      <c r="P14" s="291"/>
      <c r="Q14" s="21"/>
      <c r="R14" s="137"/>
      <c r="S14" s="137"/>
      <c r="T14" s="137"/>
      <c r="U14" s="137"/>
      <c r="V14" s="137"/>
      <c r="W14" s="137"/>
      <c r="X14" s="137"/>
      <c r="Y14" s="137"/>
      <c r="Z14" s="137"/>
    </row>
    <row r="15" spans="1:31" ht="15.75" customHeight="1" x14ac:dyDescent="0.2">
      <c r="A15" s="1"/>
      <c r="B15" s="1"/>
      <c r="C15" s="1"/>
      <c r="D15" s="3"/>
      <c r="E15" s="1"/>
      <c r="F15" s="1"/>
      <c r="G15" s="1"/>
      <c r="H15" s="1"/>
      <c r="I15" s="1"/>
      <c r="J15" s="1"/>
      <c r="K15" s="1"/>
      <c r="L15" s="1"/>
      <c r="M15" s="1"/>
      <c r="N15" s="130"/>
      <c r="O15" s="130"/>
      <c r="P15" s="291"/>
      <c r="Q15" s="21"/>
      <c r="R15" s="137"/>
      <c r="S15" s="137"/>
      <c r="T15" s="137"/>
      <c r="U15" s="137"/>
      <c r="V15" s="137"/>
      <c r="W15" s="137"/>
      <c r="X15" s="137"/>
      <c r="Y15" s="137"/>
      <c r="Z15" s="137"/>
    </row>
    <row r="16" spans="1:31" s="222" customFormat="1" ht="15.75" customHeight="1" thickBot="1" x14ac:dyDescent="0.25">
      <c r="A16" s="219"/>
      <c r="B16" s="219"/>
      <c r="C16" s="229" t="s">
        <v>99</v>
      </c>
      <c r="D16" s="219"/>
      <c r="E16" s="219"/>
      <c r="F16" s="219"/>
      <c r="G16" s="219"/>
      <c r="H16" s="219"/>
      <c r="I16" s="219"/>
      <c r="J16" s="219"/>
      <c r="K16" s="219"/>
      <c r="L16" s="219"/>
      <c r="M16" s="219"/>
      <c r="N16" s="221"/>
      <c r="O16" s="250"/>
      <c r="P16" s="292"/>
      <c r="Q16" s="21"/>
      <c r="R16" s="137"/>
      <c r="S16" s="137"/>
      <c r="T16" s="137"/>
      <c r="U16" s="137"/>
      <c r="V16" s="137"/>
      <c r="W16" s="137"/>
      <c r="X16" s="137"/>
      <c r="Y16" s="137"/>
      <c r="Z16" s="137"/>
      <c r="AA16" s="137"/>
      <c r="AB16" s="137"/>
      <c r="AC16" s="137"/>
      <c r="AD16" s="137"/>
      <c r="AE16" s="137"/>
    </row>
    <row r="17" spans="1:31" s="222" customFormat="1" ht="15.75" customHeight="1" thickBot="1" x14ac:dyDescent="0.25">
      <c r="A17" s="219"/>
      <c r="B17" s="219"/>
      <c r="C17" s="419"/>
      <c r="D17" s="420"/>
      <c r="E17" s="420"/>
      <c r="F17" s="420"/>
      <c r="G17" s="420"/>
      <c r="H17" s="420"/>
      <c r="I17" s="420"/>
      <c r="J17" s="420"/>
      <c r="K17" s="420"/>
      <c r="L17" s="420"/>
      <c r="M17" s="421"/>
      <c r="N17" s="221"/>
      <c r="O17" s="135" t="s">
        <v>89</v>
      </c>
      <c r="P17" s="21"/>
      <c r="Q17" s="21"/>
      <c r="R17" s="137"/>
      <c r="S17" s="137"/>
      <c r="T17" s="137"/>
      <c r="U17" s="169"/>
      <c r="V17" s="169"/>
      <c r="W17" s="169"/>
      <c r="X17" s="137"/>
      <c r="Y17" s="137"/>
      <c r="Z17" s="137"/>
      <c r="AA17" s="137"/>
      <c r="AB17" s="137"/>
      <c r="AC17" s="137"/>
      <c r="AD17" s="137"/>
      <c r="AE17" s="137"/>
    </row>
    <row r="18" spans="1:31" s="222" customFormat="1" ht="15.75" customHeight="1" x14ac:dyDescent="0.2">
      <c r="A18" s="219"/>
      <c r="B18" s="219"/>
      <c r="C18" s="422"/>
      <c r="D18" s="423"/>
      <c r="E18" s="423"/>
      <c r="F18" s="423"/>
      <c r="G18" s="423"/>
      <c r="H18" s="423"/>
      <c r="I18" s="423"/>
      <c r="J18" s="423"/>
      <c r="K18" s="423"/>
      <c r="L18" s="423"/>
      <c r="M18" s="424"/>
      <c r="N18" s="221"/>
      <c r="O18" s="413" t="str">
        <f>""&amp;U44&amp;""&amp;V44&amp;""&amp;W44&amp;""</f>
        <v>พัฒนากระบวนการที่มีความเป็นระบบพัฒนาในเชิงรุกและยืดหยุ่น ยกระดับการพัฒนาด้วยเทคโนโลยี นวัตกรรม และความร่วมมือทุกภาคส่วนพัฒนาในแนวทางต้นน้ำจรดปลายน้ำเพื่อสร้างผลกระทบสูง</v>
      </c>
      <c r="P18" s="21"/>
      <c r="Q18" s="21"/>
      <c r="R18" s="137"/>
      <c r="S18" s="137"/>
      <c r="T18" s="137"/>
      <c r="U18" s="137"/>
      <c r="V18" s="137"/>
      <c r="W18" s="137"/>
      <c r="X18" s="137"/>
      <c r="Y18" s="137"/>
      <c r="Z18" s="137"/>
      <c r="AA18" s="137"/>
      <c r="AB18" s="137"/>
      <c r="AC18" s="137"/>
      <c r="AD18" s="137"/>
      <c r="AE18" s="137"/>
    </row>
    <row r="19" spans="1:31" s="222" customFormat="1" x14ac:dyDescent="0.2">
      <c r="A19" s="219"/>
      <c r="B19" s="219"/>
      <c r="C19" s="422"/>
      <c r="D19" s="423"/>
      <c r="E19" s="423"/>
      <c r="F19" s="423"/>
      <c r="G19" s="423"/>
      <c r="H19" s="423"/>
      <c r="I19" s="423"/>
      <c r="J19" s="423"/>
      <c r="K19" s="423"/>
      <c r="L19" s="423"/>
      <c r="M19" s="424"/>
      <c r="N19" s="221"/>
      <c r="O19" s="414"/>
      <c r="P19" s="21"/>
      <c r="Q19" s="21"/>
      <c r="R19" s="137"/>
      <c r="S19" s="137"/>
      <c r="T19" s="137"/>
      <c r="U19" s="137"/>
      <c r="V19" s="137"/>
      <c r="W19" s="137"/>
      <c r="X19" s="137"/>
      <c r="Y19" s="137"/>
      <c r="Z19" s="137"/>
      <c r="AA19" s="137"/>
      <c r="AB19" s="137"/>
      <c r="AC19" s="137"/>
      <c r="AD19" s="137"/>
      <c r="AE19" s="137"/>
    </row>
    <row r="20" spans="1:31" s="222" customFormat="1" x14ac:dyDescent="0.2">
      <c r="A20" s="219"/>
      <c r="B20" s="219"/>
      <c r="C20" s="422"/>
      <c r="D20" s="423"/>
      <c r="E20" s="423"/>
      <c r="F20" s="423"/>
      <c r="G20" s="423"/>
      <c r="H20" s="423"/>
      <c r="I20" s="423"/>
      <c r="J20" s="423"/>
      <c r="K20" s="423"/>
      <c r="L20" s="423"/>
      <c r="M20" s="424"/>
      <c r="N20" s="221"/>
      <c r="O20" s="414"/>
      <c r="P20" s="21"/>
      <c r="Q20" s="21"/>
      <c r="R20" s="137"/>
      <c r="S20" s="137"/>
      <c r="T20" s="137"/>
      <c r="U20" s="137"/>
      <c r="V20" s="137"/>
      <c r="W20" s="137"/>
      <c r="X20" s="137"/>
      <c r="Y20" s="137"/>
      <c r="Z20" s="137"/>
      <c r="AA20" s="137"/>
      <c r="AB20" s="137"/>
      <c r="AC20" s="137"/>
      <c r="AD20" s="137"/>
      <c r="AE20" s="137"/>
    </row>
    <row r="21" spans="1:31" s="222" customFormat="1" x14ac:dyDescent="0.2">
      <c r="A21" s="219"/>
      <c r="B21" s="219"/>
      <c r="C21" s="422"/>
      <c r="D21" s="423"/>
      <c r="E21" s="423"/>
      <c r="F21" s="423"/>
      <c r="G21" s="423"/>
      <c r="H21" s="423"/>
      <c r="I21" s="423"/>
      <c r="J21" s="423"/>
      <c r="K21" s="423"/>
      <c r="L21" s="423"/>
      <c r="M21" s="424"/>
      <c r="N21" s="221"/>
      <c r="O21" s="414"/>
      <c r="P21" s="21"/>
      <c r="Q21" s="21"/>
      <c r="R21" s="137"/>
      <c r="S21" s="137"/>
      <c r="T21" s="137"/>
      <c r="U21" s="137"/>
      <c r="V21" s="137"/>
      <c r="W21" s="137"/>
      <c r="X21" s="137"/>
      <c r="Y21" s="137"/>
      <c r="Z21" s="137"/>
      <c r="AA21" s="137"/>
      <c r="AB21" s="137"/>
      <c r="AC21" s="137"/>
      <c r="AD21" s="137"/>
      <c r="AE21" s="137"/>
    </row>
    <row r="22" spans="1:31" s="222" customFormat="1" x14ac:dyDescent="0.2">
      <c r="A22" s="219"/>
      <c r="B22" s="219"/>
      <c r="C22" s="422"/>
      <c r="D22" s="423"/>
      <c r="E22" s="423"/>
      <c r="F22" s="423"/>
      <c r="G22" s="423"/>
      <c r="H22" s="423"/>
      <c r="I22" s="423"/>
      <c r="J22" s="423"/>
      <c r="K22" s="423"/>
      <c r="L22" s="423"/>
      <c r="M22" s="424"/>
      <c r="N22" s="221"/>
      <c r="O22" s="414"/>
      <c r="P22" s="21"/>
      <c r="Q22" s="21"/>
      <c r="R22" s="137"/>
      <c r="S22" s="137"/>
      <c r="T22" s="137"/>
      <c r="U22" s="137"/>
      <c r="V22" s="137"/>
      <c r="W22" s="137"/>
      <c r="X22" s="137"/>
      <c r="Y22" s="137"/>
      <c r="Z22" s="137"/>
      <c r="AA22" s="137"/>
      <c r="AB22" s="137"/>
      <c r="AC22" s="137"/>
      <c r="AD22" s="137"/>
      <c r="AE22" s="137"/>
    </row>
    <row r="23" spans="1:31" s="222" customFormat="1" x14ac:dyDescent="0.2">
      <c r="A23" s="219"/>
      <c r="B23" s="219"/>
      <c r="C23" s="422"/>
      <c r="D23" s="423"/>
      <c r="E23" s="423"/>
      <c r="F23" s="423"/>
      <c r="G23" s="423"/>
      <c r="H23" s="423"/>
      <c r="I23" s="423"/>
      <c r="J23" s="423"/>
      <c r="K23" s="423"/>
      <c r="L23" s="423"/>
      <c r="M23" s="424"/>
      <c r="N23" s="221"/>
      <c r="O23" s="414"/>
      <c r="P23" s="21"/>
      <c r="Q23" s="21"/>
      <c r="R23" s="137"/>
      <c r="S23" s="137"/>
      <c r="T23" s="137"/>
      <c r="U23" s="137"/>
      <c r="V23" s="137"/>
      <c r="W23" s="137"/>
      <c r="X23" s="137"/>
      <c r="Y23" s="137"/>
      <c r="Z23" s="137"/>
      <c r="AA23" s="137"/>
      <c r="AB23" s="137"/>
      <c r="AC23" s="137"/>
      <c r="AD23" s="137"/>
      <c r="AE23" s="137"/>
    </row>
    <row r="24" spans="1:31" s="222" customFormat="1" ht="15" thickBot="1" x14ac:dyDescent="0.25">
      <c r="A24" s="219"/>
      <c r="B24" s="219"/>
      <c r="C24" s="422"/>
      <c r="D24" s="423"/>
      <c r="E24" s="423"/>
      <c r="F24" s="423"/>
      <c r="G24" s="423"/>
      <c r="H24" s="423"/>
      <c r="I24" s="423"/>
      <c r="J24" s="423"/>
      <c r="K24" s="423"/>
      <c r="L24" s="423"/>
      <c r="M24" s="424"/>
      <c r="N24" s="221"/>
      <c r="O24" s="415"/>
      <c r="P24" s="21"/>
      <c r="Q24" s="21"/>
      <c r="R24" s="137"/>
      <c r="S24" s="137"/>
      <c r="T24" s="137"/>
      <c r="U24" s="137"/>
      <c r="V24" s="137"/>
      <c r="W24" s="137"/>
      <c r="X24" s="137"/>
      <c r="Y24" s="137"/>
      <c r="Z24" s="137"/>
      <c r="AA24" s="137"/>
      <c r="AB24" s="137"/>
      <c r="AC24" s="137"/>
      <c r="AD24" s="137"/>
      <c r="AE24" s="137"/>
    </row>
    <row r="25" spans="1:31" s="222" customFormat="1" ht="15.75" customHeight="1" x14ac:dyDescent="0.2">
      <c r="A25" s="219"/>
      <c r="B25" s="219"/>
      <c r="C25" s="422"/>
      <c r="D25" s="423"/>
      <c r="E25" s="423"/>
      <c r="F25" s="423"/>
      <c r="G25" s="423"/>
      <c r="H25" s="423"/>
      <c r="I25" s="423"/>
      <c r="J25" s="423"/>
      <c r="K25" s="423"/>
      <c r="L25" s="423"/>
      <c r="M25" s="424"/>
      <c r="N25" s="221"/>
      <c r="O25" s="130"/>
      <c r="P25" s="21"/>
      <c r="Q25" s="21"/>
      <c r="R25" s="137"/>
      <c r="S25" s="137"/>
      <c r="T25" s="137"/>
      <c r="U25" s="137"/>
      <c r="V25" s="137"/>
      <c r="W25" s="137"/>
      <c r="X25" s="137"/>
      <c r="Y25" s="137"/>
      <c r="Z25" s="137"/>
      <c r="AA25" s="137"/>
      <c r="AB25" s="137"/>
      <c r="AC25" s="137"/>
      <c r="AD25" s="137"/>
      <c r="AE25" s="137"/>
    </row>
    <row r="26" spans="1:31" s="222" customFormat="1" ht="15.75" customHeight="1" thickBot="1" x14ac:dyDescent="0.25">
      <c r="A26" s="219"/>
      <c r="B26" s="219"/>
      <c r="C26" s="422"/>
      <c r="D26" s="423"/>
      <c r="E26" s="423"/>
      <c r="F26" s="423"/>
      <c r="G26" s="423"/>
      <c r="H26" s="423"/>
      <c r="I26" s="423"/>
      <c r="J26" s="423"/>
      <c r="K26" s="423"/>
      <c r="L26" s="423"/>
      <c r="M26" s="424"/>
      <c r="N26" s="221"/>
      <c r="O26" s="135" t="s">
        <v>98</v>
      </c>
      <c r="P26" s="21"/>
      <c r="Q26" s="21"/>
      <c r="R26" s="137"/>
      <c r="S26" s="137"/>
      <c r="T26" s="137"/>
      <c r="U26" s="137"/>
      <c r="V26" s="137"/>
      <c r="W26" s="137"/>
      <c r="X26" s="137"/>
      <c r="Y26" s="137"/>
      <c r="Z26" s="137"/>
      <c r="AA26" s="137"/>
      <c r="AB26" s="137"/>
      <c r="AC26" s="137"/>
      <c r="AD26" s="137"/>
      <c r="AE26" s="137"/>
    </row>
    <row r="27" spans="1:31" s="222" customFormat="1" ht="15.75" customHeight="1" x14ac:dyDescent="0.2">
      <c r="A27" s="219"/>
      <c r="B27" s="219"/>
      <c r="C27" s="422"/>
      <c r="D27" s="423"/>
      <c r="E27" s="423"/>
      <c r="F27" s="423"/>
      <c r="G27" s="423"/>
      <c r="H27" s="423"/>
      <c r="I27" s="423"/>
      <c r="J27" s="423"/>
      <c r="K27" s="423"/>
      <c r="L27" s="423"/>
      <c r="M27" s="424"/>
      <c r="N27" s="221"/>
      <c r="O27" s="416" t="str">
        <f>""&amp;W7&amp;""&amp;W13&amp;""&amp;W37&amp;""</f>
        <v/>
      </c>
      <c r="P27" s="21"/>
      <c r="Q27" s="21"/>
      <c r="R27" s="137"/>
      <c r="S27" s="137"/>
      <c r="T27" s="137"/>
      <c r="U27" s="137"/>
      <c r="V27" s="137"/>
      <c r="W27" s="137"/>
      <c r="X27" s="137"/>
      <c r="Y27" s="137"/>
      <c r="Z27" s="137"/>
      <c r="AA27" s="137"/>
      <c r="AB27" s="137"/>
      <c r="AC27" s="137"/>
      <c r="AD27" s="137"/>
      <c r="AE27" s="137"/>
    </row>
    <row r="28" spans="1:31" s="222" customFormat="1" x14ac:dyDescent="0.2">
      <c r="A28" s="219"/>
      <c r="B28" s="219"/>
      <c r="C28" s="422"/>
      <c r="D28" s="423"/>
      <c r="E28" s="423"/>
      <c r="F28" s="423"/>
      <c r="G28" s="423"/>
      <c r="H28" s="423"/>
      <c r="I28" s="423"/>
      <c r="J28" s="423"/>
      <c r="K28" s="423"/>
      <c r="L28" s="423"/>
      <c r="M28" s="424"/>
      <c r="N28" s="221"/>
      <c r="O28" s="417"/>
      <c r="P28" s="21"/>
      <c r="Q28" s="21"/>
      <c r="R28" s="137"/>
      <c r="S28" s="137"/>
      <c r="T28" s="137"/>
      <c r="U28" s="137"/>
      <c r="V28" s="137"/>
      <c r="W28" s="137"/>
      <c r="X28" s="137"/>
      <c r="Y28" s="137"/>
      <c r="Z28" s="137"/>
      <c r="AA28" s="137"/>
      <c r="AB28" s="137"/>
      <c r="AC28" s="137"/>
      <c r="AD28" s="137"/>
      <c r="AE28" s="137"/>
    </row>
    <row r="29" spans="1:31" s="222" customFormat="1" x14ac:dyDescent="0.2">
      <c r="A29" s="219"/>
      <c r="B29" s="219"/>
      <c r="C29" s="422"/>
      <c r="D29" s="423"/>
      <c r="E29" s="423"/>
      <c r="F29" s="423"/>
      <c r="G29" s="423"/>
      <c r="H29" s="423"/>
      <c r="I29" s="423"/>
      <c r="J29" s="423"/>
      <c r="K29" s="423"/>
      <c r="L29" s="423"/>
      <c r="M29" s="424"/>
      <c r="N29" s="221"/>
      <c r="O29" s="417"/>
      <c r="P29" s="21"/>
      <c r="Q29" s="21"/>
      <c r="R29" s="137"/>
      <c r="S29" s="137"/>
      <c r="T29" s="137"/>
      <c r="U29" s="137"/>
      <c r="V29" s="137"/>
      <c r="W29" s="137"/>
      <c r="X29" s="137"/>
      <c r="Y29" s="137"/>
      <c r="Z29" s="137"/>
      <c r="AA29" s="137"/>
      <c r="AB29" s="137"/>
      <c r="AC29" s="137"/>
      <c r="AD29" s="137"/>
      <c r="AE29" s="137"/>
    </row>
    <row r="30" spans="1:31" s="222" customFormat="1" x14ac:dyDescent="0.2">
      <c r="A30" s="219"/>
      <c r="B30" s="219"/>
      <c r="C30" s="422"/>
      <c r="D30" s="423"/>
      <c r="E30" s="423"/>
      <c r="F30" s="423"/>
      <c r="G30" s="423"/>
      <c r="H30" s="423"/>
      <c r="I30" s="423"/>
      <c r="J30" s="423"/>
      <c r="K30" s="423"/>
      <c r="L30" s="423"/>
      <c r="M30" s="424"/>
      <c r="N30" s="221"/>
      <c r="O30" s="417"/>
      <c r="P30" s="21"/>
      <c r="Q30" s="21"/>
      <c r="R30" s="137"/>
      <c r="S30" s="137"/>
      <c r="T30" s="137"/>
      <c r="U30" s="137"/>
      <c r="V30" s="137"/>
      <c r="W30" s="137"/>
      <c r="X30" s="137"/>
      <c r="Y30" s="137"/>
      <c r="Z30" s="137"/>
      <c r="AA30" s="137"/>
      <c r="AB30" s="137"/>
      <c r="AC30" s="137"/>
      <c r="AD30" s="137"/>
      <c r="AE30" s="137"/>
    </row>
    <row r="31" spans="1:31" s="222" customFormat="1" x14ac:dyDescent="0.2">
      <c r="A31" s="219"/>
      <c r="B31" s="219"/>
      <c r="C31" s="422"/>
      <c r="D31" s="423"/>
      <c r="E31" s="423"/>
      <c r="F31" s="423"/>
      <c r="G31" s="423"/>
      <c r="H31" s="423"/>
      <c r="I31" s="423"/>
      <c r="J31" s="423"/>
      <c r="K31" s="423"/>
      <c r="L31" s="423"/>
      <c r="M31" s="424"/>
      <c r="N31" s="221"/>
      <c r="O31" s="417"/>
      <c r="P31" s="21"/>
      <c r="Q31" s="21"/>
      <c r="R31" s="137"/>
      <c r="S31" s="137"/>
      <c r="T31" s="137"/>
      <c r="U31" s="137"/>
      <c r="V31" s="137"/>
      <c r="W31" s="137"/>
      <c r="X31" s="137"/>
      <c r="Y31" s="137"/>
      <c r="Z31" s="137"/>
      <c r="AA31" s="137"/>
      <c r="AB31" s="137"/>
      <c r="AC31" s="137"/>
      <c r="AD31" s="137"/>
      <c r="AE31" s="137"/>
    </row>
    <row r="32" spans="1:31" s="222" customFormat="1" ht="15.75" customHeight="1" thickBot="1" x14ac:dyDescent="0.25">
      <c r="A32" s="219"/>
      <c r="B32" s="219"/>
      <c r="C32" s="425"/>
      <c r="D32" s="426"/>
      <c r="E32" s="426"/>
      <c r="F32" s="426"/>
      <c r="G32" s="426"/>
      <c r="H32" s="426"/>
      <c r="I32" s="426"/>
      <c r="J32" s="426"/>
      <c r="K32" s="426"/>
      <c r="L32" s="426"/>
      <c r="M32" s="427"/>
      <c r="N32" s="221"/>
      <c r="O32" s="418"/>
      <c r="P32" s="21"/>
      <c r="Q32" s="21"/>
      <c r="R32" s="137"/>
      <c r="S32" s="137"/>
      <c r="T32" s="137"/>
      <c r="U32" s="137"/>
      <c r="V32" s="137"/>
      <c r="W32" s="137"/>
      <c r="X32" s="137"/>
      <c r="Y32" s="137"/>
      <c r="Z32" s="137"/>
      <c r="AA32" s="137"/>
      <c r="AB32" s="137"/>
      <c r="AC32" s="137"/>
      <c r="AD32" s="137"/>
      <c r="AE32" s="137"/>
    </row>
    <row r="33" spans="1:26" ht="15.75" customHeight="1" x14ac:dyDescent="0.2">
      <c r="A33" s="1"/>
      <c r="B33" s="1"/>
      <c r="C33" s="1"/>
      <c r="D33" s="3"/>
      <c r="E33" s="1"/>
      <c r="F33" s="1"/>
      <c r="G33" s="1"/>
      <c r="H33" s="1"/>
      <c r="I33" s="1"/>
      <c r="J33" s="1"/>
      <c r="K33" s="1"/>
      <c r="L33" s="1"/>
      <c r="M33" s="1"/>
      <c r="N33" s="130"/>
      <c r="O33" s="140"/>
      <c r="P33" s="291"/>
      <c r="Q33" s="21"/>
      <c r="R33" s="137"/>
      <c r="S33" s="137"/>
      <c r="T33" s="137"/>
      <c r="U33" s="137"/>
      <c r="V33" s="137"/>
      <c r="W33" s="137"/>
      <c r="X33" s="137"/>
      <c r="Y33" s="137"/>
      <c r="Z33" s="137"/>
    </row>
    <row r="34" spans="1:26" ht="15.75" x14ac:dyDescent="0.2">
      <c r="A34" s="1"/>
      <c r="B34" s="4" t="s">
        <v>393</v>
      </c>
      <c r="C34" s="1"/>
      <c r="D34" s="3"/>
      <c r="E34" s="1"/>
      <c r="F34" s="1"/>
      <c r="G34" s="1"/>
      <c r="H34" s="1"/>
      <c r="I34" s="1"/>
      <c r="J34" s="1"/>
      <c r="K34" s="1"/>
      <c r="L34" s="1"/>
      <c r="M34" s="1"/>
      <c r="N34" s="130"/>
      <c r="O34" s="130"/>
      <c r="P34" s="291"/>
      <c r="Q34" s="21"/>
      <c r="R34" s="137"/>
      <c r="S34" s="137"/>
      <c r="T34" s="137"/>
      <c r="U34" s="137"/>
      <c r="V34" s="137"/>
      <c r="W34" s="137"/>
      <c r="X34" s="137"/>
      <c r="Y34" s="137"/>
      <c r="Z34" s="137"/>
    </row>
    <row r="35" spans="1:26" ht="15.75" customHeight="1" x14ac:dyDescent="0.2">
      <c r="A35" s="1"/>
      <c r="B35" s="4" t="s">
        <v>394</v>
      </c>
      <c r="C35" s="1"/>
      <c r="D35" s="3"/>
      <c r="E35" s="1"/>
      <c r="F35" s="1"/>
      <c r="G35" s="1"/>
      <c r="H35" s="1"/>
      <c r="I35" s="1"/>
      <c r="J35" s="1"/>
      <c r="K35" s="1"/>
      <c r="L35" s="1"/>
      <c r="M35" s="1"/>
      <c r="N35" s="130"/>
      <c r="O35" s="135"/>
      <c r="P35" s="292"/>
      <c r="Q35" s="21"/>
      <c r="R35" s="137"/>
      <c r="S35" s="137"/>
      <c r="T35" s="137"/>
      <c r="U35" s="137"/>
      <c r="V35" s="137"/>
      <c r="W35" s="137"/>
      <c r="X35" s="137"/>
      <c r="Y35" s="137"/>
      <c r="Z35" s="137"/>
    </row>
    <row r="36" spans="1:26" ht="8.1" customHeight="1" thickBot="1" x14ac:dyDescent="0.25">
      <c r="A36" s="1"/>
      <c r="B36" s="9"/>
      <c r="C36" s="1"/>
      <c r="D36" s="1"/>
      <c r="E36" s="1"/>
      <c r="F36" s="1"/>
      <c r="G36" s="1"/>
      <c r="H36" s="1"/>
      <c r="I36" s="1"/>
      <c r="J36" s="1"/>
      <c r="K36" s="1"/>
      <c r="L36" s="1"/>
      <c r="M36" s="1"/>
      <c r="N36" s="130"/>
      <c r="O36" s="490"/>
      <c r="P36" s="291"/>
      <c r="Q36" s="21"/>
      <c r="R36" s="137"/>
      <c r="S36" s="137"/>
      <c r="T36" s="137"/>
      <c r="U36" s="137"/>
      <c r="V36" s="137"/>
      <c r="W36" s="137"/>
      <c r="X36" s="137"/>
      <c r="Y36" s="137"/>
      <c r="Z36" s="137"/>
    </row>
    <row r="37" spans="1:26" ht="15.75" customHeight="1" thickBot="1" x14ac:dyDescent="0.25">
      <c r="A37" s="1"/>
      <c r="B37" s="7"/>
      <c r="C37" s="176"/>
      <c r="D37" s="3" t="s">
        <v>395</v>
      </c>
      <c r="E37" s="1"/>
      <c r="F37" s="1"/>
      <c r="G37" s="1"/>
      <c r="H37" s="1"/>
      <c r="I37" s="1"/>
      <c r="J37" s="1"/>
      <c r="K37" s="1"/>
      <c r="L37" s="1"/>
      <c r="M37" s="1"/>
      <c r="N37" s="130"/>
      <c r="O37" s="490"/>
      <c r="P37" s="292">
        <f>IF(C37="☑",100/3,IF(C37="☒", 0, 0))</f>
        <v>0</v>
      </c>
      <c r="Q37" s="21"/>
      <c r="R37" s="137"/>
      <c r="S37" s="137" t="s">
        <v>90</v>
      </c>
      <c r="T37" s="137" t="s">
        <v>83</v>
      </c>
      <c r="U37" s="137" t="s">
        <v>86</v>
      </c>
      <c r="V37" s="137"/>
      <c r="W37" s="137" t="str">
        <f>IF(OR((C37="☒"),(C40="☒")),"พัฒนากระบวนการติดตามควบคุมเพื่อเพิ่มประสิทธิภาพกระบวนการ","")</f>
        <v/>
      </c>
      <c r="X37" s="137"/>
      <c r="Y37" s="137"/>
      <c r="Z37" s="137"/>
    </row>
    <row r="38" spans="1:26" ht="15.75" customHeight="1" x14ac:dyDescent="0.2">
      <c r="A38" s="1"/>
      <c r="B38" s="9"/>
      <c r="C38" s="1"/>
      <c r="D38" s="3" t="s">
        <v>396</v>
      </c>
      <c r="E38" s="1"/>
      <c r="F38" s="1"/>
      <c r="G38" s="1"/>
      <c r="H38" s="1"/>
      <c r="I38" s="1"/>
      <c r="J38" s="1"/>
      <c r="K38" s="1"/>
      <c r="L38" s="1"/>
      <c r="M38" s="1"/>
      <c r="N38" s="130"/>
      <c r="O38" s="490"/>
      <c r="P38" s="291"/>
      <c r="Q38" s="21"/>
      <c r="R38" s="137"/>
      <c r="S38" s="137"/>
      <c r="T38" s="137"/>
      <c r="U38" s="137"/>
      <c r="V38" s="137"/>
      <c r="W38" s="137"/>
      <c r="X38" s="137"/>
      <c r="Y38" s="137"/>
      <c r="Z38" s="137"/>
    </row>
    <row r="39" spans="1:26" ht="8.1" customHeight="1" thickBot="1" x14ac:dyDescent="0.25">
      <c r="A39" s="1"/>
      <c r="B39" s="9"/>
      <c r="C39" s="1"/>
      <c r="D39" s="1"/>
      <c r="E39" s="1"/>
      <c r="F39" s="1"/>
      <c r="G39" s="1"/>
      <c r="H39" s="1"/>
      <c r="I39" s="1"/>
      <c r="J39" s="1"/>
      <c r="K39" s="1"/>
      <c r="L39" s="1"/>
      <c r="M39" s="1"/>
      <c r="N39" s="130"/>
      <c r="O39" s="490"/>
      <c r="P39" s="291"/>
      <c r="Q39" s="21"/>
      <c r="R39" s="137"/>
      <c r="S39" s="137"/>
      <c r="T39" s="137"/>
      <c r="U39" s="137"/>
      <c r="V39" s="137"/>
      <c r="W39" s="137"/>
      <c r="X39" s="137"/>
      <c r="Y39" s="137"/>
      <c r="Z39" s="137"/>
    </row>
    <row r="40" spans="1:26" ht="15.75" customHeight="1" thickBot="1" x14ac:dyDescent="0.25">
      <c r="A40" s="1"/>
      <c r="B40" s="7"/>
      <c r="C40" s="176"/>
      <c r="D40" s="3" t="s">
        <v>397</v>
      </c>
      <c r="E40" s="1"/>
      <c r="F40" s="1"/>
      <c r="G40" s="1"/>
      <c r="H40" s="1"/>
      <c r="I40" s="1"/>
      <c r="J40" s="1"/>
      <c r="K40" s="1"/>
      <c r="L40" s="1"/>
      <c r="M40" s="1"/>
      <c r="N40" s="130"/>
      <c r="O40" s="490"/>
      <c r="P40" s="292">
        <f>IF(C40="☑",100/3,IF(C40="☒", 0, 0))</f>
        <v>0</v>
      </c>
      <c r="Q40" s="21"/>
      <c r="R40" s="137"/>
      <c r="S40" s="137" t="s">
        <v>90</v>
      </c>
      <c r="T40" s="137" t="s">
        <v>83</v>
      </c>
      <c r="U40" s="137" t="s">
        <v>86</v>
      </c>
      <c r="V40" s="137"/>
      <c r="W40" s="137"/>
      <c r="X40" s="137"/>
      <c r="Y40" s="137"/>
      <c r="Z40" s="137"/>
    </row>
    <row r="41" spans="1:26" ht="15.75" customHeight="1" x14ac:dyDescent="0.2">
      <c r="A41" s="1"/>
      <c r="B41" s="1"/>
      <c r="C41" s="1"/>
      <c r="D41" s="3"/>
      <c r="E41" s="1"/>
      <c r="F41" s="1"/>
      <c r="G41" s="1"/>
      <c r="H41" s="1"/>
      <c r="I41" s="1"/>
      <c r="J41" s="1"/>
      <c r="K41" s="1"/>
      <c r="L41" s="1"/>
      <c r="M41" s="1"/>
      <c r="N41" s="130"/>
      <c r="O41" s="490"/>
      <c r="P41" s="291"/>
      <c r="Q41" s="21"/>
      <c r="R41" s="137"/>
      <c r="S41" s="137"/>
      <c r="T41" s="137"/>
      <c r="U41" s="137"/>
      <c r="V41" s="137"/>
      <c r="W41" s="137"/>
      <c r="X41" s="137"/>
      <c r="Y41" s="137"/>
      <c r="Z41" s="137"/>
    </row>
    <row r="42" spans="1:26" ht="15.75" customHeight="1" thickBot="1" x14ac:dyDescent="0.25">
      <c r="A42" s="1"/>
      <c r="B42" s="1"/>
      <c r="C42" s="4" t="s">
        <v>398</v>
      </c>
      <c r="D42" s="1"/>
      <c r="E42" s="1"/>
      <c r="F42" s="1"/>
      <c r="G42" s="1"/>
      <c r="H42" s="1"/>
      <c r="I42" s="1"/>
      <c r="J42" s="1"/>
      <c r="K42" s="1"/>
      <c r="L42" s="1"/>
      <c r="M42" s="1"/>
      <c r="N42" s="130"/>
      <c r="O42" s="490"/>
      <c r="P42" s="292"/>
      <c r="Q42" s="21"/>
      <c r="R42" s="137"/>
      <c r="S42" s="137"/>
      <c r="T42" s="137"/>
      <c r="U42" s="137" t="s">
        <v>85</v>
      </c>
      <c r="V42" s="137" t="s">
        <v>90</v>
      </c>
      <c r="W42" s="137" t="s">
        <v>96</v>
      </c>
      <c r="X42" s="137"/>
      <c r="Y42" s="137"/>
      <c r="Z42" s="137"/>
    </row>
    <row r="43" spans="1:26" ht="15.75" customHeight="1" x14ac:dyDescent="0.2">
      <c r="A43" s="1"/>
      <c r="B43" s="1"/>
      <c r="C43" s="433"/>
      <c r="D43" s="434"/>
      <c r="E43" s="434"/>
      <c r="F43" s="434"/>
      <c r="G43" s="434"/>
      <c r="H43" s="434"/>
      <c r="I43" s="434"/>
      <c r="J43" s="434"/>
      <c r="K43" s="434"/>
      <c r="L43" s="434"/>
      <c r="M43" s="435"/>
      <c r="N43" s="130"/>
      <c r="O43" s="130"/>
      <c r="P43" s="291"/>
      <c r="Q43" s="21"/>
      <c r="R43" s="137"/>
      <c r="S43" s="137"/>
      <c r="T43" s="137"/>
      <c r="U43" s="169">
        <f>SUM(P7)</f>
        <v>0</v>
      </c>
      <c r="V43" s="169">
        <f>SUM(P10,P37,P40)</f>
        <v>0</v>
      </c>
      <c r="W43" s="169">
        <f>SUM(P13)</f>
        <v>0</v>
      </c>
      <c r="X43" s="137"/>
      <c r="Y43" s="137"/>
      <c r="Z43" s="137"/>
    </row>
    <row r="44" spans="1:26" ht="15.75" customHeight="1" x14ac:dyDescent="0.2">
      <c r="A44" s="1"/>
      <c r="B44" s="1"/>
      <c r="C44" s="436"/>
      <c r="D44" s="437"/>
      <c r="E44" s="437"/>
      <c r="F44" s="437"/>
      <c r="G44" s="437"/>
      <c r="H44" s="437"/>
      <c r="I44" s="437"/>
      <c r="J44" s="437"/>
      <c r="K44" s="437"/>
      <c r="L44" s="437"/>
      <c r="M44" s="438"/>
      <c r="N44" s="130"/>
      <c r="O44" s="135"/>
      <c r="P44" s="291"/>
      <c r="Q44" s="21"/>
      <c r="R44" s="137"/>
      <c r="S44" s="137"/>
      <c r="T44" s="137"/>
      <c r="U44" s="137" t="str">
        <f>IF(U43&lt;300, "พัฒนากระบวนการที่มีความเป็นระบบ", "")</f>
        <v>พัฒนากระบวนการที่มีความเป็นระบบ</v>
      </c>
      <c r="V44" s="137" t="str">
        <f>IF(V43&lt;100, "พัฒนาในเชิงรุกและยืดหยุ่น ยกระดับการพัฒนาด้วยเทคโนโลยี นวัตกรรม และความร่วมมือทุกภาคส่วน", "")</f>
        <v>พัฒนาในเชิงรุกและยืดหยุ่น ยกระดับการพัฒนาด้วยเทคโนโลยี นวัตกรรม และความร่วมมือทุกภาคส่วน</v>
      </c>
      <c r="W44" s="137" t="str">
        <f>IF(W43&lt;100, "พัฒนาในแนวทางต้นน้ำจรดปลายน้ำเพื่อสร้างผลกระทบสูง", "")</f>
        <v>พัฒนาในแนวทางต้นน้ำจรดปลายน้ำเพื่อสร้างผลกระทบสูง</v>
      </c>
      <c r="X44" s="137"/>
      <c r="Y44" s="137"/>
      <c r="Z44" s="137"/>
    </row>
    <row r="45" spans="1:26" ht="15.75" customHeight="1" x14ac:dyDescent="0.2">
      <c r="A45" s="1"/>
      <c r="B45" s="1"/>
      <c r="C45" s="436"/>
      <c r="D45" s="437"/>
      <c r="E45" s="437"/>
      <c r="F45" s="437"/>
      <c r="G45" s="437"/>
      <c r="H45" s="437"/>
      <c r="I45" s="437"/>
      <c r="J45" s="437"/>
      <c r="K45" s="437"/>
      <c r="L45" s="437"/>
      <c r="M45" s="438"/>
      <c r="N45" s="130"/>
      <c r="O45" s="491"/>
      <c r="P45" s="291"/>
      <c r="Q45" s="21"/>
      <c r="R45" s="137"/>
      <c r="S45" s="137"/>
      <c r="T45" s="137"/>
      <c r="U45" s="137"/>
      <c r="V45" s="137"/>
      <c r="W45" s="137"/>
      <c r="X45" s="137"/>
      <c r="Y45" s="137"/>
      <c r="Z45" s="137"/>
    </row>
    <row r="46" spans="1:26" ht="15.75" customHeight="1" x14ac:dyDescent="0.2">
      <c r="A46" s="1"/>
      <c r="B46" s="1"/>
      <c r="C46" s="436"/>
      <c r="D46" s="437"/>
      <c r="E46" s="437"/>
      <c r="F46" s="437"/>
      <c r="G46" s="437"/>
      <c r="H46" s="437"/>
      <c r="I46" s="437"/>
      <c r="J46" s="437"/>
      <c r="K46" s="437"/>
      <c r="L46" s="437"/>
      <c r="M46" s="438"/>
      <c r="N46" s="130"/>
      <c r="O46" s="491"/>
      <c r="P46" s="224"/>
      <c r="Q46" s="221"/>
      <c r="R46" s="137"/>
      <c r="S46" s="137"/>
      <c r="T46" s="137"/>
      <c r="U46" s="137"/>
      <c r="V46" s="137"/>
      <c r="W46" s="137"/>
      <c r="X46" s="137"/>
      <c r="Y46" s="137"/>
      <c r="Z46" s="137"/>
    </row>
    <row r="47" spans="1:26" ht="15.75" customHeight="1" x14ac:dyDescent="0.2">
      <c r="A47" s="1"/>
      <c r="B47" s="1"/>
      <c r="C47" s="436"/>
      <c r="D47" s="437"/>
      <c r="E47" s="437"/>
      <c r="F47" s="437"/>
      <c r="G47" s="437"/>
      <c r="H47" s="437"/>
      <c r="I47" s="437"/>
      <c r="J47" s="437"/>
      <c r="K47" s="437"/>
      <c r="L47" s="437"/>
      <c r="M47" s="438"/>
      <c r="N47" s="130"/>
      <c r="O47" s="491"/>
      <c r="P47" s="224"/>
      <c r="Q47" s="221"/>
      <c r="R47" s="137"/>
      <c r="S47" s="137"/>
      <c r="T47" s="137"/>
      <c r="U47" s="137"/>
      <c r="V47" s="137"/>
      <c r="W47" s="137"/>
      <c r="X47" s="137"/>
      <c r="Y47" s="137"/>
      <c r="Z47" s="137"/>
    </row>
    <row r="48" spans="1:26" ht="15.75" customHeight="1" x14ac:dyDescent="0.2">
      <c r="A48" s="1"/>
      <c r="B48" s="1"/>
      <c r="C48" s="436"/>
      <c r="D48" s="437"/>
      <c r="E48" s="437"/>
      <c r="F48" s="437"/>
      <c r="G48" s="437"/>
      <c r="H48" s="437"/>
      <c r="I48" s="437"/>
      <c r="J48" s="437"/>
      <c r="K48" s="437"/>
      <c r="L48" s="437"/>
      <c r="M48" s="438"/>
      <c r="N48" s="130"/>
      <c r="O48" s="491"/>
      <c r="P48" s="224"/>
      <c r="Q48" s="221"/>
      <c r="R48" s="137"/>
      <c r="S48" s="137"/>
      <c r="T48" s="137"/>
      <c r="U48" s="137"/>
      <c r="V48" s="137"/>
      <c r="W48" s="137"/>
      <c r="X48" s="137"/>
      <c r="Y48" s="137"/>
      <c r="Z48" s="137"/>
    </row>
    <row r="49" spans="1:29" ht="15.75" customHeight="1" x14ac:dyDescent="0.2">
      <c r="A49" s="1"/>
      <c r="B49" s="1"/>
      <c r="C49" s="436"/>
      <c r="D49" s="437"/>
      <c r="E49" s="437"/>
      <c r="F49" s="437"/>
      <c r="G49" s="437"/>
      <c r="H49" s="437"/>
      <c r="I49" s="437"/>
      <c r="J49" s="437"/>
      <c r="K49" s="437"/>
      <c r="L49" s="437"/>
      <c r="M49" s="438"/>
      <c r="N49" s="130"/>
      <c r="O49" s="491"/>
      <c r="P49" s="224"/>
      <c r="Q49" s="221"/>
      <c r="R49" s="137"/>
      <c r="S49" s="137"/>
      <c r="T49" s="137"/>
      <c r="U49" s="137"/>
      <c r="V49" s="137"/>
      <c r="W49" s="137"/>
      <c r="X49" s="137"/>
      <c r="Y49" s="137"/>
      <c r="Z49" s="137"/>
    </row>
    <row r="50" spans="1:29" ht="15.75" customHeight="1" x14ac:dyDescent="0.2">
      <c r="A50" s="1"/>
      <c r="B50" s="1"/>
      <c r="C50" s="436"/>
      <c r="D50" s="437"/>
      <c r="E50" s="437"/>
      <c r="F50" s="437"/>
      <c r="G50" s="437"/>
      <c r="H50" s="437"/>
      <c r="I50" s="437"/>
      <c r="J50" s="437"/>
      <c r="K50" s="437"/>
      <c r="L50" s="437"/>
      <c r="M50" s="438"/>
      <c r="N50" s="130"/>
      <c r="O50" s="491"/>
      <c r="P50" s="224"/>
      <c r="Q50" s="221"/>
      <c r="R50" s="137"/>
      <c r="S50" s="137"/>
      <c r="T50" s="137"/>
      <c r="U50" s="137"/>
      <c r="V50" s="137"/>
      <c r="W50" s="137"/>
      <c r="X50" s="137"/>
      <c r="Y50" s="137"/>
      <c r="Z50" s="137"/>
    </row>
    <row r="51" spans="1:29" ht="15.75" customHeight="1" x14ac:dyDescent="0.2">
      <c r="A51" s="1"/>
      <c r="B51" s="1"/>
      <c r="C51" s="436"/>
      <c r="D51" s="437"/>
      <c r="E51" s="437"/>
      <c r="F51" s="437"/>
      <c r="G51" s="437"/>
      <c r="H51" s="437"/>
      <c r="I51" s="437"/>
      <c r="J51" s="437"/>
      <c r="K51" s="437"/>
      <c r="L51" s="437"/>
      <c r="M51" s="438"/>
      <c r="N51" s="130"/>
      <c r="O51" s="140"/>
      <c r="P51" s="224"/>
      <c r="Q51" s="221"/>
      <c r="R51" s="137"/>
      <c r="S51" s="137"/>
      <c r="T51" s="137"/>
      <c r="U51" s="137"/>
      <c r="V51" s="137"/>
      <c r="W51" s="137"/>
      <c r="X51" s="137"/>
      <c r="Y51" s="137"/>
      <c r="Z51" s="137"/>
    </row>
    <row r="52" spans="1:29" ht="15.75" customHeight="1" x14ac:dyDescent="0.2">
      <c r="A52" s="1"/>
      <c r="B52" s="1"/>
      <c r="C52" s="436"/>
      <c r="D52" s="437"/>
      <c r="E52" s="437"/>
      <c r="F52" s="437"/>
      <c r="G52" s="437"/>
      <c r="H52" s="437"/>
      <c r="I52" s="437"/>
      <c r="J52" s="437"/>
      <c r="K52" s="437"/>
      <c r="L52" s="437"/>
      <c r="M52" s="438"/>
      <c r="N52" s="130"/>
      <c r="O52" s="130"/>
      <c r="P52" s="224"/>
      <c r="Q52" s="221"/>
      <c r="R52" s="137"/>
      <c r="S52" s="137"/>
      <c r="T52" s="137"/>
      <c r="U52" s="137"/>
      <c r="V52" s="137"/>
      <c r="W52" s="137"/>
      <c r="X52" s="137"/>
      <c r="Y52" s="137"/>
      <c r="Z52" s="137"/>
    </row>
    <row r="53" spans="1:29" ht="15.75" customHeight="1" x14ac:dyDescent="0.2">
      <c r="A53" s="1"/>
      <c r="B53" s="1"/>
      <c r="C53" s="436"/>
      <c r="D53" s="437"/>
      <c r="E53" s="437"/>
      <c r="F53" s="437"/>
      <c r="G53" s="437"/>
      <c r="H53" s="437"/>
      <c r="I53" s="437"/>
      <c r="J53" s="437"/>
      <c r="K53" s="437"/>
      <c r="L53" s="437"/>
      <c r="M53" s="438"/>
      <c r="N53" s="130"/>
      <c r="O53" s="130"/>
      <c r="P53" s="224"/>
      <c r="Q53" s="221"/>
      <c r="R53" s="137"/>
      <c r="S53" s="137"/>
      <c r="T53" s="137"/>
      <c r="U53" s="137"/>
      <c r="V53" s="137"/>
      <c r="W53" s="137"/>
      <c r="X53" s="137"/>
      <c r="Y53" s="137"/>
      <c r="Z53" s="137"/>
    </row>
    <row r="54" spans="1:29" ht="15.75" customHeight="1" x14ac:dyDescent="0.2">
      <c r="A54" s="1"/>
      <c r="B54" s="1"/>
      <c r="C54" s="436"/>
      <c r="D54" s="437"/>
      <c r="E54" s="437"/>
      <c r="F54" s="437"/>
      <c r="G54" s="437"/>
      <c r="H54" s="437"/>
      <c r="I54" s="437"/>
      <c r="J54" s="437"/>
      <c r="K54" s="437"/>
      <c r="L54" s="437"/>
      <c r="M54" s="438"/>
      <c r="N54" s="130"/>
      <c r="O54" s="130"/>
      <c r="P54" s="224"/>
      <c r="Q54" s="221"/>
      <c r="R54" s="137"/>
      <c r="S54" s="137"/>
      <c r="T54" s="137"/>
      <c r="U54" s="137"/>
      <c r="V54" s="137"/>
      <c r="W54" s="137"/>
      <c r="X54" s="137"/>
      <c r="Y54" s="137"/>
      <c r="Z54" s="137"/>
    </row>
    <row r="55" spans="1:29" ht="15.75" customHeight="1" x14ac:dyDescent="0.2">
      <c r="A55" s="1"/>
      <c r="B55" s="1"/>
      <c r="C55" s="436"/>
      <c r="D55" s="437"/>
      <c r="E55" s="437"/>
      <c r="F55" s="437"/>
      <c r="G55" s="437"/>
      <c r="H55" s="437"/>
      <c r="I55" s="437"/>
      <c r="J55" s="437"/>
      <c r="K55" s="437"/>
      <c r="L55" s="437"/>
      <c r="M55" s="438"/>
      <c r="N55" s="130"/>
      <c r="O55" s="130"/>
      <c r="P55" s="224"/>
      <c r="Q55" s="221"/>
      <c r="R55" s="137"/>
      <c r="S55" s="137"/>
      <c r="T55" s="137"/>
      <c r="U55" s="137"/>
      <c r="V55" s="137"/>
      <c r="W55" s="137"/>
      <c r="X55" s="137"/>
      <c r="Y55" s="137"/>
      <c r="Z55" s="137"/>
    </row>
    <row r="56" spans="1:29" ht="15.75" customHeight="1" x14ac:dyDescent="0.2">
      <c r="A56" s="1"/>
      <c r="B56" s="1"/>
      <c r="C56" s="436"/>
      <c r="D56" s="437"/>
      <c r="E56" s="437"/>
      <c r="F56" s="437"/>
      <c r="G56" s="437"/>
      <c r="H56" s="437"/>
      <c r="I56" s="437"/>
      <c r="J56" s="437"/>
      <c r="K56" s="437"/>
      <c r="L56" s="437"/>
      <c r="M56" s="438"/>
      <c r="N56" s="130"/>
      <c r="O56" s="130"/>
      <c r="P56" s="224"/>
      <c r="Q56" s="221"/>
      <c r="R56" s="137"/>
      <c r="S56" s="137"/>
      <c r="T56" s="137"/>
      <c r="U56" s="137"/>
      <c r="V56" s="137"/>
      <c r="W56" s="137"/>
      <c r="X56" s="137"/>
      <c r="Y56" s="137"/>
      <c r="Z56" s="137"/>
    </row>
    <row r="57" spans="1:29" ht="15.75" customHeight="1" x14ac:dyDescent="0.2">
      <c r="A57" s="1"/>
      <c r="B57" s="1"/>
      <c r="C57" s="436"/>
      <c r="D57" s="437"/>
      <c r="E57" s="437"/>
      <c r="F57" s="437"/>
      <c r="G57" s="437"/>
      <c r="H57" s="437"/>
      <c r="I57" s="437"/>
      <c r="J57" s="437"/>
      <c r="K57" s="437"/>
      <c r="L57" s="437"/>
      <c r="M57" s="438"/>
      <c r="N57" s="130"/>
      <c r="O57" s="130"/>
      <c r="P57" s="224"/>
      <c r="Q57" s="221"/>
      <c r="R57" s="137"/>
      <c r="S57" s="137"/>
      <c r="T57" s="137"/>
      <c r="U57" s="137"/>
      <c r="V57" s="137"/>
      <c r="W57" s="137"/>
      <c r="X57" s="137"/>
      <c r="Y57" s="137"/>
      <c r="Z57" s="137"/>
    </row>
    <row r="58" spans="1:29" ht="15.75" customHeight="1" thickBot="1" x14ac:dyDescent="0.25">
      <c r="A58" s="1"/>
      <c r="B58" s="1"/>
      <c r="C58" s="439"/>
      <c r="D58" s="440"/>
      <c r="E58" s="440"/>
      <c r="F58" s="440"/>
      <c r="G58" s="440"/>
      <c r="H58" s="440"/>
      <c r="I58" s="440"/>
      <c r="J58" s="440"/>
      <c r="K58" s="440"/>
      <c r="L58" s="440"/>
      <c r="M58" s="441"/>
      <c r="N58" s="130"/>
      <c r="O58" s="130"/>
      <c r="P58" s="224"/>
      <c r="Q58" s="221"/>
      <c r="R58" s="137"/>
      <c r="S58" s="137"/>
      <c r="T58" s="137"/>
      <c r="U58" s="137"/>
      <c r="V58" s="137"/>
      <c r="W58" s="137"/>
      <c r="X58" s="137"/>
      <c r="Y58" s="137"/>
      <c r="Z58" s="137"/>
    </row>
    <row r="59" spans="1:29" ht="15.75" customHeight="1" thickBot="1" x14ac:dyDescent="0.25">
      <c r="A59" s="1"/>
      <c r="B59" s="1"/>
      <c r="C59" s="1"/>
      <c r="D59" s="1"/>
      <c r="E59" s="1"/>
      <c r="F59" s="1"/>
      <c r="G59" s="1"/>
      <c r="H59" s="1"/>
      <c r="I59" s="1"/>
      <c r="J59" s="1"/>
      <c r="K59" s="1"/>
      <c r="L59" s="1"/>
      <c r="M59" s="1"/>
      <c r="N59" s="130"/>
      <c r="O59" s="130"/>
      <c r="P59" s="224"/>
      <c r="Q59" s="221"/>
      <c r="R59" s="137"/>
      <c r="S59" s="137"/>
      <c r="T59" s="137"/>
      <c r="U59" s="137"/>
      <c r="V59" s="137"/>
      <c r="W59" s="137"/>
      <c r="X59" s="137"/>
      <c r="Y59" s="137"/>
      <c r="Z59" s="137"/>
    </row>
    <row r="60" spans="1:29" s="148" customFormat="1" ht="32.25" customHeight="1" thickBot="1" x14ac:dyDescent="0.25">
      <c r="A60" s="159" t="s">
        <v>399</v>
      </c>
      <c r="B60" s="161"/>
      <c r="C60" s="161"/>
      <c r="D60" s="161"/>
      <c r="E60" s="161"/>
      <c r="F60" s="161"/>
      <c r="G60" s="161"/>
      <c r="H60" s="161"/>
      <c r="I60" s="161"/>
      <c r="J60" s="161"/>
      <c r="K60" s="161"/>
      <c r="L60" s="161"/>
      <c r="M60" s="161"/>
      <c r="N60" s="144"/>
      <c r="O60" s="162" t="str">
        <f>A60</f>
        <v xml:space="preserve">6.2 การสร้างนวัตกรรมในการปรับปรุงผลผลิต กระบวนการ การบริการ </v>
      </c>
      <c r="P60" s="154" t="str">
        <f>IF(SUM(P61:P74)=0,"",SUM(P61:P74))</f>
        <v/>
      </c>
      <c r="Q60" s="155"/>
      <c r="R60" s="152"/>
      <c r="S60" s="147"/>
      <c r="T60" s="147"/>
      <c r="U60" s="147"/>
      <c r="V60" s="147"/>
      <c r="W60" s="147"/>
      <c r="X60" s="147"/>
      <c r="Y60" s="147"/>
      <c r="Z60" s="147"/>
      <c r="AA60" s="147"/>
      <c r="AB60" s="153"/>
      <c r="AC60" s="153"/>
    </row>
    <row r="61" spans="1:29" ht="15.75" customHeight="1" x14ac:dyDescent="0.2">
      <c r="A61" s="1"/>
      <c r="B61" s="4" t="s">
        <v>400</v>
      </c>
      <c r="C61" s="1"/>
      <c r="D61" s="1"/>
      <c r="E61" s="1"/>
      <c r="F61" s="1"/>
      <c r="G61" s="1"/>
      <c r="H61" s="1"/>
      <c r="I61" s="1"/>
      <c r="J61" s="1"/>
      <c r="K61" s="1"/>
      <c r="L61" s="1"/>
      <c r="M61" s="1"/>
      <c r="N61" s="130"/>
      <c r="O61" s="130"/>
      <c r="P61" s="221"/>
      <c r="Q61" s="221"/>
      <c r="R61" s="137"/>
      <c r="S61" s="137"/>
      <c r="T61" s="137"/>
      <c r="U61" s="137"/>
      <c r="V61" s="137"/>
      <c r="W61" s="137"/>
      <c r="X61" s="137"/>
      <c r="Y61" s="137"/>
      <c r="Z61" s="137"/>
      <c r="AA61" s="137"/>
      <c r="AB61" s="222"/>
    </row>
    <row r="62" spans="1:29" ht="8.1" customHeight="1" thickBot="1" x14ac:dyDescent="0.25">
      <c r="A62" s="1"/>
      <c r="B62" s="1"/>
      <c r="C62" s="1"/>
      <c r="D62" s="1"/>
      <c r="E62" s="1"/>
      <c r="F62" s="1"/>
      <c r="G62" s="1"/>
      <c r="H62" s="1"/>
      <c r="I62" s="1"/>
      <c r="J62" s="1"/>
      <c r="K62" s="1"/>
      <c r="L62" s="1"/>
      <c r="M62" s="1"/>
      <c r="N62" s="130"/>
      <c r="O62" s="130"/>
      <c r="P62" s="221"/>
      <c r="Q62" s="221"/>
      <c r="R62" s="137"/>
      <c r="S62" s="137"/>
      <c r="T62" s="137"/>
      <c r="U62" s="137"/>
      <c r="V62" s="137"/>
      <c r="W62" s="137"/>
      <c r="X62" s="137"/>
      <c r="Y62" s="137"/>
      <c r="Z62" s="137"/>
      <c r="AA62" s="137"/>
      <c r="AB62" s="222"/>
    </row>
    <row r="63" spans="1:29" ht="15.75" customHeight="1" thickBot="1" x14ac:dyDescent="0.25">
      <c r="A63" s="1"/>
      <c r="B63" s="7"/>
      <c r="C63" s="176"/>
      <c r="D63" s="3" t="s">
        <v>401</v>
      </c>
      <c r="E63" s="1"/>
      <c r="F63" s="1"/>
      <c r="G63" s="1"/>
      <c r="H63" s="1"/>
      <c r="I63" s="1"/>
      <c r="J63" s="1"/>
      <c r="K63" s="1"/>
      <c r="L63" s="1"/>
      <c r="M63" s="1"/>
      <c r="N63" s="130"/>
      <c r="O63" s="130"/>
      <c r="P63" s="292">
        <f>IF(C63="☑",300/3,IF(C63="☒", 0, 0))</f>
        <v>0</v>
      </c>
      <c r="Q63" s="21"/>
      <c r="R63" s="137"/>
      <c r="S63" s="137" t="s">
        <v>85</v>
      </c>
      <c r="T63" s="137" t="s">
        <v>83</v>
      </c>
      <c r="U63" s="137" t="s">
        <v>86</v>
      </c>
      <c r="V63" s="137"/>
      <c r="W63" s="137" t="str">
        <f>IF(OR((C63="☒"),(C66="☒"),(C71="☒")),"พัฒนากระบวนการวิคราะห์ ทบทวน เพื่อแสวงหาโอกาสในการปรับปรุงและสร้างนวัตกรรมของกระบวนการ","")</f>
        <v/>
      </c>
      <c r="X63" s="137"/>
      <c r="Y63" s="137"/>
      <c r="Z63" s="137"/>
      <c r="AA63" s="137"/>
      <c r="AB63" s="222"/>
    </row>
    <row r="64" spans="1:29" ht="15.75" customHeight="1" x14ac:dyDescent="0.2">
      <c r="A64" s="1"/>
      <c r="B64" s="3"/>
      <c r="C64" s="8"/>
      <c r="D64" s="3" t="s">
        <v>402</v>
      </c>
      <c r="E64" s="1"/>
      <c r="F64" s="1"/>
      <c r="G64" s="1"/>
      <c r="H64" s="1"/>
      <c r="I64" s="1"/>
      <c r="J64" s="1"/>
      <c r="K64" s="1"/>
      <c r="L64" s="1"/>
      <c r="M64" s="1"/>
      <c r="N64" s="130"/>
      <c r="O64" s="130"/>
      <c r="P64" s="21"/>
      <c r="Q64" s="21"/>
      <c r="R64" s="137"/>
      <c r="S64" s="137"/>
      <c r="T64" s="137"/>
      <c r="U64" s="137"/>
      <c r="V64" s="137"/>
      <c r="W64" s="137"/>
      <c r="X64" s="137"/>
      <c r="Y64" s="137"/>
      <c r="Z64" s="137"/>
      <c r="AA64" s="137"/>
      <c r="AB64" s="222"/>
    </row>
    <row r="65" spans="1:28" ht="8.1" customHeight="1" thickBot="1" x14ac:dyDescent="0.25">
      <c r="A65" s="1"/>
      <c r="B65" s="1"/>
      <c r="C65" s="1"/>
      <c r="D65" s="1"/>
      <c r="E65" s="1"/>
      <c r="F65" s="1"/>
      <c r="G65" s="1"/>
      <c r="H65" s="1"/>
      <c r="I65" s="1"/>
      <c r="J65" s="1"/>
      <c r="K65" s="1"/>
      <c r="L65" s="1"/>
      <c r="M65" s="1"/>
      <c r="N65" s="130"/>
      <c r="O65" s="130"/>
      <c r="P65" s="292"/>
      <c r="Q65" s="21"/>
      <c r="R65" s="137"/>
      <c r="S65" s="137"/>
      <c r="T65" s="137"/>
      <c r="U65" s="137"/>
      <c r="V65" s="137"/>
      <c r="W65" s="137"/>
      <c r="X65" s="137"/>
      <c r="Y65" s="137"/>
      <c r="Z65" s="137"/>
      <c r="AA65" s="137"/>
      <c r="AB65" s="222"/>
    </row>
    <row r="66" spans="1:28" ht="15.75" customHeight="1" thickBot="1" x14ac:dyDescent="0.25">
      <c r="A66" s="1"/>
      <c r="B66" s="7"/>
      <c r="C66" s="176"/>
      <c r="D66" s="3" t="s">
        <v>403</v>
      </c>
      <c r="E66" s="1"/>
      <c r="F66" s="1"/>
      <c r="G66" s="1"/>
      <c r="H66" s="1"/>
      <c r="I66" s="1"/>
      <c r="J66" s="1"/>
      <c r="K66" s="1"/>
      <c r="L66" s="1"/>
      <c r="M66" s="1"/>
      <c r="N66" s="130"/>
      <c r="O66" s="130"/>
      <c r="P66" s="292">
        <f>IF(C66="☑",300/3,IF(C66="☒", 0, 0))</f>
        <v>0</v>
      </c>
      <c r="Q66" s="21"/>
      <c r="R66" s="137"/>
      <c r="S66" s="137" t="s">
        <v>85</v>
      </c>
      <c r="T66" s="137" t="s">
        <v>83</v>
      </c>
      <c r="U66" s="137" t="s">
        <v>86</v>
      </c>
      <c r="V66" s="137"/>
      <c r="W66" s="137"/>
      <c r="X66" s="137"/>
      <c r="Y66" s="137"/>
      <c r="Z66" s="137"/>
      <c r="AA66" s="137"/>
      <c r="AB66" s="222"/>
    </row>
    <row r="67" spans="1:28" ht="15.75" customHeight="1" x14ac:dyDescent="0.2">
      <c r="A67" s="1"/>
      <c r="B67" s="3"/>
      <c r="C67" s="8"/>
      <c r="D67" s="3" t="s">
        <v>404</v>
      </c>
      <c r="E67" s="1"/>
      <c r="F67" s="1"/>
      <c r="G67" s="1"/>
      <c r="H67" s="1"/>
      <c r="I67" s="1"/>
      <c r="J67" s="1"/>
      <c r="K67" s="1"/>
      <c r="L67" s="1"/>
      <c r="M67" s="1"/>
      <c r="N67" s="130"/>
      <c r="O67" s="130"/>
      <c r="P67" s="291"/>
      <c r="Q67" s="21"/>
      <c r="R67" s="137"/>
      <c r="S67" s="137"/>
      <c r="T67" s="137"/>
      <c r="U67" s="137"/>
      <c r="V67" s="137"/>
      <c r="W67" s="137"/>
      <c r="X67" s="137"/>
      <c r="Y67" s="137"/>
      <c r="Z67" s="137"/>
      <c r="AA67" s="137"/>
      <c r="AB67" s="222"/>
    </row>
    <row r="68" spans="1:28" ht="8.1" customHeight="1" thickBot="1" x14ac:dyDescent="0.25">
      <c r="A68" s="1"/>
      <c r="B68" s="1"/>
      <c r="C68" s="1"/>
      <c r="D68" s="1"/>
      <c r="E68" s="1"/>
      <c r="F68" s="1"/>
      <c r="G68" s="1"/>
      <c r="H68" s="1"/>
      <c r="I68" s="1"/>
      <c r="J68" s="1"/>
      <c r="K68" s="1"/>
      <c r="L68" s="1"/>
      <c r="M68" s="1"/>
      <c r="N68" s="130"/>
      <c r="O68" s="130"/>
      <c r="P68" s="292"/>
      <c r="Q68" s="21"/>
      <c r="R68" s="137"/>
      <c r="S68" s="137"/>
      <c r="T68" s="137"/>
      <c r="U68" s="137"/>
      <c r="V68" s="137"/>
      <c r="W68" s="137"/>
      <c r="X68" s="137"/>
      <c r="Y68" s="137"/>
      <c r="Z68" s="137"/>
      <c r="AA68" s="137"/>
      <c r="AB68" s="222"/>
    </row>
    <row r="69" spans="1:28" ht="15.75" customHeight="1" thickBot="1" x14ac:dyDescent="0.25">
      <c r="A69" s="1"/>
      <c r="B69" s="1"/>
      <c r="C69" s="176"/>
      <c r="D69" s="3" t="s">
        <v>405</v>
      </c>
      <c r="E69" s="1"/>
      <c r="F69" s="1"/>
      <c r="G69" s="1"/>
      <c r="H69" s="1"/>
      <c r="I69" s="1"/>
      <c r="J69" s="1"/>
      <c r="K69" s="1"/>
      <c r="L69" s="1"/>
      <c r="M69" s="1"/>
      <c r="N69" s="130"/>
      <c r="O69" s="130"/>
      <c r="P69" s="292">
        <f>IF(C69="☑",300/3,IF(C69="☒", 0, 0))</f>
        <v>0</v>
      </c>
      <c r="Q69" s="21"/>
      <c r="R69" s="137"/>
      <c r="S69" s="137" t="s">
        <v>85</v>
      </c>
      <c r="T69" s="137" t="s">
        <v>83</v>
      </c>
      <c r="U69" s="137" t="s">
        <v>86</v>
      </c>
      <c r="V69" s="137"/>
      <c r="W69" s="137" t="str">
        <f>IF(OR((C69="☒")),"พัฒนาการลดต้นทุนและเพิ่มประสิทธิภาพของกระบวนการ","")</f>
        <v/>
      </c>
      <c r="X69" s="137"/>
      <c r="Y69" s="137"/>
      <c r="Z69" s="137"/>
      <c r="AA69" s="137"/>
      <c r="AB69" s="222"/>
    </row>
    <row r="70" spans="1:28" ht="8.1" customHeight="1" thickBot="1" x14ac:dyDescent="0.25">
      <c r="A70" s="1"/>
      <c r="B70" s="1"/>
      <c r="C70" s="1"/>
      <c r="D70" s="1"/>
      <c r="E70" s="1"/>
      <c r="F70" s="1"/>
      <c r="G70" s="1"/>
      <c r="H70" s="1"/>
      <c r="I70" s="1"/>
      <c r="J70" s="1"/>
      <c r="K70" s="1"/>
      <c r="L70" s="1"/>
      <c r="M70" s="1"/>
      <c r="N70" s="130"/>
      <c r="O70" s="130"/>
      <c r="P70" s="291"/>
      <c r="Q70" s="21"/>
      <c r="R70" s="137"/>
      <c r="S70" s="137"/>
      <c r="T70" s="137"/>
      <c r="U70" s="137"/>
      <c r="V70" s="137"/>
      <c r="W70" s="137"/>
      <c r="X70" s="137"/>
      <c r="Y70" s="137"/>
      <c r="Z70" s="137"/>
      <c r="AA70" s="137"/>
      <c r="AB70" s="222"/>
    </row>
    <row r="71" spans="1:28" ht="15.75" customHeight="1" thickBot="1" x14ac:dyDescent="0.25">
      <c r="A71" s="1"/>
      <c r="B71" s="1"/>
      <c r="C71" s="176"/>
      <c r="D71" s="3" t="s">
        <v>406</v>
      </c>
      <c r="E71" s="1"/>
      <c r="F71" s="1"/>
      <c r="G71" s="1"/>
      <c r="H71" s="1"/>
      <c r="I71" s="1"/>
      <c r="J71" s="1"/>
      <c r="K71" s="1"/>
      <c r="L71" s="1"/>
      <c r="M71" s="1"/>
      <c r="N71" s="130"/>
      <c r="O71" s="130"/>
      <c r="P71" s="292">
        <f>IF(C71="☑",100,IF(C71="☒", 0, 0))</f>
        <v>0</v>
      </c>
      <c r="Q71" s="21"/>
      <c r="R71" s="137"/>
      <c r="S71" s="137" t="s">
        <v>90</v>
      </c>
      <c r="T71" s="137" t="s">
        <v>83</v>
      </c>
      <c r="U71" s="137" t="s">
        <v>86</v>
      </c>
      <c r="V71" s="137"/>
      <c r="W71" s="137"/>
      <c r="X71" s="137"/>
      <c r="Y71" s="137"/>
      <c r="Z71" s="137"/>
      <c r="AA71" s="137"/>
      <c r="AB71" s="222"/>
    </row>
    <row r="72" spans="1:28" ht="15.75" customHeight="1" x14ac:dyDescent="0.2">
      <c r="A72" s="1"/>
      <c r="B72" s="3"/>
      <c r="C72" s="8"/>
      <c r="D72" s="3" t="s">
        <v>407</v>
      </c>
      <c r="E72" s="1"/>
      <c r="F72" s="1"/>
      <c r="G72" s="1"/>
      <c r="H72" s="1"/>
      <c r="I72" s="1"/>
      <c r="J72" s="1"/>
      <c r="K72" s="1"/>
      <c r="L72" s="1"/>
      <c r="M72" s="1"/>
      <c r="N72" s="130"/>
      <c r="O72" s="130"/>
      <c r="P72" s="291"/>
      <c r="Q72" s="21"/>
      <c r="R72" s="137"/>
      <c r="S72" s="137"/>
      <c r="T72" s="137"/>
      <c r="U72" s="137"/>
      <c r="V72" s="137"/>
      <c r="W72" s="137"/>
      <c r="X72" s="137"/>
      <c r="Y72" s="137"/>
      <c r="Z72" s="137"/>
      <c r="AA72" s="137"/>
      <c r="AB72" s="222"/>
    </row>
    <row r="73" spans="1:28" ht="8.1" customHeight="1" thickBot="1" x14ac:dyDescent="0.25">
      <c r="A73" s="1"/>
      <c r="B73" s="1"/>
      <c r="C73" s="1"/>
      <c r="D73" s="1"/>
      <c r="E73" s="1"/>
      <c r="F73" s="1"/>
      <c r="G73" s="1"/>
      <c r="H73" s="1"/>
      <c r="I73" s="1"/>
      <c r="J73" s="1"/>
      <c r="K73" s="1"/>
      <c r="L73" s="1"/>
      <c r="M73" s="1"/>
      <c r="N73" s="130"/>
      <c r="O73" s="135"/>
      <c r="P73" s="292"/>
      <c r="Q73" s="21"/>
      <c r="R73" s="137"/>
      <c r="S73" s="137"/>
      <c r="T73" s="137"/>
      <c r="U73" s="137"/>
      <c r="V73" s="137"/>
      <c r="W73" s="137"/>
      <c r="X73" s="137"/>
      <c r="Y73" s="137"/>
      <c r="Z73" s="137"/>
      <c r="AA73" s="137"/>
      <c r="AB73" s="222"/>
    </row>
    <row r="74" spans="1:28" ht="15.75" customHeight="1" thickBot="1" x14ac:dyDescent="0.25">
      <c r="A74" s="1"/>
      <c r="B74" s="1"/>
      <c r="C74" s="176"/>
      <c r="D74" s="3" t="s">
        <v>408</v>
      </c>
      <c r="E74" s="1"/>
      <c r="F74" s="1"/>
      <c r="G74" s="1"/>
      <c r="H74" s="1"/>
      <c r="I74" s="1"/>
      <c r="J74" s="1"/>
      <c r="K74" s="1"/>
      <c r="L74" s="1"/>
      <c r="M74" s="1"/>
      <c r="N74" s="130"/>
      <c r="O74" s="135" t="s">
        <v>89</v>
      </c>
      <c r="P74" s="132">
        <f>IF(C74="☑",100,IF(C74="☒", 0, 0))</f>
        <v>0</v>
      </c>
      <c r="Q74" s="21"/>
      <c r="R74" s="137"/>
      <c r="S74" s="137" t="s">
        <v>96</v>
      </c>
      <c r="T74" s="137" t="s">
        <v>83</v>
      </c>
      <c r="U74" s="137" t="s">
        <v>86</v>
      </c>
      <c r="V74" s="137"/>
      <c r="W74" s="137" t="str">
        <f>IF(OR((C74="☒")),"พัฒนาและสร้างนวัตกรรมของกระบวนการ","")</f>
        <v/>
      </c>
      <c r="X74" s="137"/>
      <c r="Y74" s="137"/>
      <c r="Z74" s="137"/>
      <c r="AA74" s="137"/>
      <c r="AB74" s="222"/>
    </row>
    <row r="75" spans="1:28" ht="15.75" customHeight="1" x14ac:dyDescent="0.2">
      <c r="A75" s="1"/>
      <c r="B75" s="3"/>
      <c r="C75" s="8"/>
      <c r="D75" s="3" t="s">
        <v>409</v>
      </c>
      <c r="E75" s="1"/>
      <c r="F75" s="1"/>
      <c r="G75" s="1"/>
      <c r="H75" s="1"/>
      <c r="I75" s="1"/>
      <c r="J75" s="1"/>
      <c r="K75" s="1"/>
      <c r="L75" s="1"/>
      <c r="M75" s="1"/>
      <c r="N75" s="130"/>
      <c r="O75" s="486" t="str">
        <f>""&amp;U79&amp;""&amp;V79&amp;""&amp;W79&amp;""</f>
        <v>พัฒนากระบวนการที่มีความเป็นระบบพัฒนาในเชิงรุกและยืดหยุ่น ยกระดับการพัฒนาด้วยเทคโนโลยี นวัตกรรม และความร่วมมือทุกภาคส่วนพัฒนาในแนวทางต้นน้ำจรดปลายน้ำเพื่อสร้างผลกระทบสูง</v>
      </c>
      <c r="P75" s="292"/>
      <c r="Q75" s="21"/>
      <c r="R75" s="137"/>
      <c r="S75" s="137"/>
      <c r="T75" s="137"/>
      <c r="U75" s="137"/>
      <c r="V75" s="137"/>
      <c r="W75" s="137"/>
      <c r="X75" s="137"/>
      <c r="Y75" s="137"/>
      <c r="Z75" s="137"/>
      <c r="AA75" s="137"/>
      <c r="AB75" s="222"/>
    </row>
    <row r="76" spans="1:28" ht="15.75" customHeight="1" x14ac:dyDescent="0.2">
      <c r="A76" s="1"/>
      <c r="B76" s="1"/>
      <c r="C76" s="1"/>
      <c r="D76" s="1"/>
      <c r="E76" s="1"/>
      <c r="F76" s="1"/>
      <c r="G76" s="1"/>
      <c r="H76" s="1"/>
      <c r="I76" s="1"/>
      <c r="J76" s="1"/>
      <c r="K76" s="1"/>
      <c r="L76" s="1"/>
      <c r="M76" s="1"/>
      <c r="N76" s="130"/>
      <c r="O76" s="487"/>
      <c r="P76" s="291"/>
      <c r="Q76" s="21"/>
      <c r="R76" s="137"/>
      <c r="S76" s="137"/>
      <c r="T76" s="137"/>
      <c r="U76" s="137"/>
      <c r="V76" s="137"/>
      <c r="W76" s="137"/>
      <c r="X76" s="137"/>
      <c r="Y76" s="137"/>
      <c r="Z76" s="137"/>
      <c r="AA76" s="137"/>
      <c r="AB76" s="222"/>
    </row>
    <row r="77" spans="1:28" ht="15.75" customHeight="1" thickBot="1" x14ac:dyDescent="0.25">
      <c r="A77" s="1"/>
      <c r="B77" s="1"/>
      <c r="C77" s="4" t="s">
        <v>99</v>
      </c>
      <c r="D77" s="1"/>
      <c r="E77" s="1"/>
      <c r="F77" s="1"/>
      <c r="G77" s="1"/>
      <c r="H77" s="1"/>
      <c r="I77" s="1"/>
      <c r="J77" s="1"/>
      <c r="K77" s="1"/>
      <c r="L77" s="1"/>
      <c r="M77" s="1"/>
      <c r="N77" s="130"/>
      <c r="O77" s="487"/>
      <c r="P77" s="291"/>
      <c r="Q77" s="21"/>
      <c r="R77" s="137"/>
      <c r="S77" s="137"/>
      <c r="T77" s="137"/>
      <c r="U77" s="137" t="s">
        <v>85</v>
      </c>
      <c r="V77" s="137" t="s">
        <v>90</v>
      </c>
      <c r="W77" s="137" t="s">
        <v>96</v>
      </c>
      <c r="X77" s="137"/>
      <c r="Y77" s="137"/>
      <c r="Z77" s="137"/>
      <c r="AA77" s="137"/>
      <c r="AB77" s="222"/>
    </row>
    <row r="78" spans="1:28" ht="15.75" customHeight="1" x14ac:dyDescent="0.2">
      <c r="A78" s="1"/>
      <c r="B78" s="1"/>
      <c r="C78" s="433"/>
      <c r="D78" s="434"/>
      <c r="E78" s="434"/>
      <c r="F78" s="434"/>
      <c r="G78" s="434"/>
      <c r="H78" s="434"/>
      <c r="I78" s="434"/>
      <c r="J78" s="434"/>
      <c r="K78" s="434"/>
      <c r="L78" s="434"/>
      <c r="M78" s="435"/>
      <c r="N78" s="130"/>
      <c r="O78" s="487"/>
      <c r="P78" s="291"/>
      <c r="Q78" s="21"/>
      <c r="R78" s="137"/>
      <c r="S78" s="137"/>
      <c r="T78" s="137"/>
      <c r="U78" s="169">
        <f>SUM(P63,P66,P69)</f>
        <v>0</v>
      </c>
      <c r="V78" s="169">
        <f>SUM(P71)</f>
        <v>0</v>
      </c>
      <c r="W78" s="169">
        <f>SUM(P74)</f>
        <v>0</v>
      </c>
      <c r="X78" s="137"/>
      <c r="Y78" s="137"/>
      <c r="Z78" s="137"/>
      <c r="AA78" s="137"/>
      <c r="AB78" s="222"/>
    </row>
    <row r="79" spans="1:28" ht="15.75" customHeight="1" thickBot="1" x14ac:dyDescent="0.25">
      <c r="A79" s="1"/>
      <c r="B79" s="1"/>
      <c r="C79" s="436"/>
      <c r="D79" s="437"/>
      <c r="E79" s="437"/>
      <c r="F79" s="437"/>
      <c r="G79" s="437"/>
      <c r="H79" s="437"/>
      <c r="I79" s="437"/>
      <c r="J79" s="437"/>
      <c r="K79" s="437"/>
      <c r="L79" s="437"/>
      <c r="M79" s="438"/>
      <c r="N79" s="130"/>
      <c r="O79" s="488"/>
      <c r="P79" s="224"/>
      <c r="Q79" s="221"/>
      <c r="R79" s="137"/>
      <c r="S79" s="137"/>
      <c r="T79" s="137"/>
      <c r="U79" s="137" t="str">
        <f>IF(U78&lt;300, "พัฒนากระบวนการที่มีความเป็นระบบ", "")</f>
        <v>พัฒนากระบวนการที่มีความเป็นระบบ</v>
      </c>
      <c r="V79" s="137" t="str">
        <f>IF(V78&lt;100, "พัฒนาในเชิงรุกและยืดหยุ่น ยกระดับการพัฒนาด้วยเทคโนโลยี นวัตกรรม และความร่วมมือทุกภาคส่วน", "")</f>
        <v>พัฒนาในเชิงรุกและยืดหยุ่น ยกระดับการพัฒนาด้วยเทคโนโลยี นวัตกรรม และความร่วมมือทุกภาคส่วน</v>
      </c>
      <c r="W79" s="137" t="str">
        <f>IF(W78&lt;100, "พัฒนาในแนวทางต้นน้ำจรดปลายน้ำเพื่อสร้างผลกระทบสูง", "")</f>
        <v>พัฒนาในแนวทางต้นน้ำจรดปลายน้ำเพื่อสร้างผลกระทบสูง</v>
      </c>
      <c r="X79" s="137"/>
      <c r="Y79" s="137"/>
      <c r="Z79" s="137"/>
      <c r="AA79" s="137"/>
      <c r="AB79" s="222"/>
    </row>
    <row r="80" spans="1:28" ht="15.75" customHeight="1" x14ac:dyDescent="0.2">
      <c r="A80" s="1"/>
      <c r="B80" s="1"/>
      <c r="C80" s="436"/>
      <c r="D80" s="437"/>
      <c r="E80" s="437"/>
      <c r="F80" s="437"/>
      <c r="G80" s="437"/>
      <c r="H80" s="437"/>
      <c r="I80" s="437"/>
      <c r="J80" s="437"/>
      <c r="K80" s="437"/>
      <c r="L80" s="437"/>
      <c r="M80" s="438"/>
      <c r="N80" s="130"/>
      <c r="P80" s="224"/>
      <c r="Q80" s="221"/>
      <c r="R80" s="137"/>
      <c r="S80" s="137"/>
      <c r="T80" s="137"/>
      <c r="U80" s="137"/>
      <c r="V80" s="137"/>
      <c r="W80" s="137"/>
      <c r="X80" s="137"/>
      <c r="Y80" s="137"/>
      <c r="Z80" s="137"/>
      <c r="AA80" s="137"/>
      <c r="AB80" s="222"/>
    </row>
    <row r="81" spans="1:29" ht="15.75" customHeight="1" thickBot="1" x14ac:dyDescent="0.25">
      <c r="A81" s="1"/>
      <c r="B81" s="1"/>
      <c r="C81" s="436"/>
      <c r="D81" s="437"/>
      <c r="E81" s="437"/>
      <c r="F81" s="437"/>
      <c r="G81" s="437"/>
      <c r="H81" s="437"/>
      <c r="I81" s="437"/>
      <c r="J81" s="437"/>
      <c r="K81" s="437"/>
      <c r="L81" s="437"/>
      <c r="M81" s="438"/>
      <c r="N81" s="130"/>
      <c r="O81" s="135" t="s">
        <v>98</v>
      </c>
      <c r="P81" s="224"/>
      <c r="Q81" s="221"/>
      <c r="R81" s="137"/>
      <c r="S81" s="137"/>
      <c r="T81" s="137"/>
      <c r="U81" s="137"/>
      <c r="V81" s="137"/>
      <c r="W81" s="137"/>
      <c r="X81" s="137"/>
      <c r="Y81" s="137"/>
      <c r="Z81" s="137"/>
      <c r="AA81" s="137"/>
      <c r="AB81" s="222"/>
    </row>
    <row r="82" spans="1:29" ht="15.75" customHeight="1" x14ac:dyDescent="0.2">
      <c r="A82" s="1"/>
      <c r="B82" s="1"/>
      <c r="C82" s="436"/>
      <c r="D82" s="437"/>
      <c r="E82" s="437"/>
      <c r="F82" s="437"/>
      <c r="G82" s="437"/>
      <c r="H82" s="437"/>
      <c r="I82" s="437"/>
      <c r="J82" s="437"/>
      <c r="K82" s="437"/>
      <c r="L82" s="437"/>
      <c r="M82" s="438"/>
      <c r="N82" s="130"/>
      <c r="O82" s="416" t="str">
        <f>""&amp;W63&amp;""&amp;W69&amp;""&amp;W74&amp;""</f>
        <v/>
      </c>
      <c r="P82" s="224"/>
      <c r="Q82" s="221"/>
      <c r="R82" s="137"/>
      <c r="S82" s="137"/>
      <c r="T82" s="137"/>
      <c r="U82" s="137"/>
      <c r="V82" s="137"/>
      <c r="W82" s="137"/>
      <c r="X82" s="137"/>
      <c r="Y82" s="137"/>
      <c r="Z82" s="137"/>
      <c r="AA82" s="137"/>
      <c r="AB82" s="222"/>
    </row>
    <row r="83" spans="1:29" ht="15.75" customHeight="1" x14ac:dyDescent="0.2">
      <c r="A83" s="1"/>
      <c r="B83" s="1"/>
      <c r="C83" s="436"/>
      <c r="D83" s="437"/>
      <c r="E83" s="437"/>
      <c r="F83" s="437"/>
      <c r="G83" s="437"/>
      <c r="H83" s="437"/>
      <c r="I83" s="437"/>
      <c r="J83" s="437"/>
      <c r="K83" s="437"/>
      <c r="L83" s="437"/>
      <c r="M83" s="438"/>
      <c r="N83" s="130"/>
      <c r="O83" s="417"/>
      <c r="P83" s="224"/>
      <c r="Q83" s="221"/>
      <c r="R83" s="137"/>
      <c r="S83" s="137"/>
      <c r="T83" s="137"/>
      <c r="U83" s="137"/>
      <c r="V83" s="137"/>
      <c r="W83" s="137"/>
      <c r="X83" s="137"/>
      <c r="Y83" s="137"/>
      <c r="Z83" s="137"/>
      <c r="AA83" s="137"/>
      <c r="AB83" s="222"/>
    </row>
    <row r="84" spans="1:29" ht="15.75" customHeight="1" x14ac:dyDescent="0.2">
      <c r="A84" s="1"/>
      <c r="B84" s="1"/>
      <c r="C84" s="436"/>
      <c r="D84" s="437"/>
      <c r="E84" s="437"/>
      <c r="F84" s="437"/>
      <c r="G84" s="437"/>
      <c r="H84" s="437"/>
      <c r="I84" s="437"/>
      <c r="J84" s="437"/>
      <c r="K84" s="437"/>
      <c r="L84" s="437"/>
      <c r="M84" s="438"/>
      <c r="N84" s="130"/>
      <c r="O84" s="417"/>
      <c r="P84" s="224"/>
      <c r="Q84" s="221"/>
      <c r="R84" s="137"/>
      <c r="S84" s="137"/>
      <c r="T84" s="137"/>
      <c r="U84" s="137"/>
      <c r="V84" s="137"/>
      <c r="W84" s="137"/>
      <c r="X84" s="137"/>
      <c r="Y84" s="137"/>
      <c r="Z84" s="137"/>
      <c r="AA84" s="137"/>
      <c r="AB84" s="222"/>
    </row>
    <row r="85" spans="1:29" ht="15.75" customHeight="1" x14ac:dyDescent="0.2">
      <c r="A85" s="1"/>
      <c r="B85" s="1"/>
      <c r="C85" s="436"/>
      <c r="D85" s="437"/>
      <c r="E85" s="437"/>
      <c r="F85" s="437"/>
      <c r="G85" s="437"/>
      <c r="H85" s="437"/>
      <c r="I85" s="437"/>
      <c r="J85" s="437"/>
      <c r="K85" s="437"/>
      <c r="L85" s="437"/>
      <c r="M85" s="438"/>
      <c r="N85" s="130"/>
      <c r="O85" s="417"/>
      <c r="P85" s="221"/>
      <c r="Q85" s="221"/>
      <c r="R85" s="137"/>
      <c r="S85" s="137"/>
      <c r="T85" s="137"/>
      <c r="U85" s="137"/>
      <c r="V85" s="137"/>
      <c r="W85" s="137"/>
      <c r="X85" s="137"/>
      <c r="Y85" s="137"/>
      <c r="Z85" s="137"/>
      <c r="AA85" s="137"/>
      <c r="AB85" s="222"/>
    </row>
    <row r="86" spans="1:29" ht="15.75" customHeight="1" thickBot="1" x14ac:dyDescent="0.25">
      <c r="A86" s="1"/>
      <c r="B86" s="1"/>
      <c r="C86" s="436"/>
      <c r="D86" s="437"/>
      <c r="E86" s="437"/>
      <c r="F86" s="437"/>
      <c r="G86" s="437"/>
      <c r="H86" s="437"/>
      <c r="I86" s="437"/>
      <c r="J86" s="437"/>
      <c r="K86" s="437"/>
      <c r="L86" s="437"/>
      <c r="M86" s="438"/>
      <c r="N86" s="130"/>
      <c r="O86" s="418"/>
      <c r="P86" s="221"/>
      <c r="Q86" s="221"/>
      <c r="R86" s="137"/>
      <c r="S86" s="137"/>
      <c r="T86" s="137"/>
      <c r="U86" s="137"/>
      <c r="V86" s="137"/>
      <c r="W86" s="137"/>
      <c r="X86" s="137"/>
      <c r="Y86" s="137"/>
      <c r="Z86" s="137"/>
      <c r="AA86" s="137"/>
      <c r="AB86" s="222"/>
    </row>
    <row r="87" spans="1:29" ht="15.75" customHeight="1" x14ac:dyDescent="0.2">
      <c r="A87" s="1"/>
      <c r="B87" s="1"/>
      <c r="C87" s="436"/>
      <c r="D87" s="437"/>
      <c r="E87" s="437"/>
      <c r="F87" s="437"/>
      <c r="G87" s="437"/>
      <c r="H87" s="437"/>
      <c r="I87" s="437"/>
      <c r="J87" s="437"/>
      <c r="K87" s="437"/>
      <c r="L87" s="437"/>
      <c r="M87" s="438"/>
      <c r="N87" s="130"/>
      <c r="O87" s="130"/>
      <c r="P87" s="221"/>
      <c r="Q87" s="221"/>
      <c r="R87" s="137"/>
      <c r="S87" s="137"/>
      <c r="T87" s="137"/>
      <c r="U87" s="137"/>
      <c r="V87" s="137"/>
      <c r="W87" s="137"/>
      <c r="X87" s="137"/>
      <c r="Y87" s="137"/>
      <c r="Z87" s="137"/>
      <c r="AA87" s="137"/>
      <c r="AB87" s="222"/>
    </row>
    <row r="88" spans="1:29" ht="15.75" customHeight="1" x14ac:dyDescent="0.2">
      <c r="A88" s="1"/>
      <c r="B88" s="1"/>
      <c r="C88" s="436"/>
      <c r="D88" s="437"/>
      <c r="E88" s="437"/>
      <c r="F88" s="437"/>
      <c r="G88" s="437"/>
      <c r="H88" s="437"/>
      <c r="I88" s="437"/>
      <c r="J88" s="437"/>
      <c r="K88" s="437"/>
      <c r="L88" s="437"/>
      <c r="M88" s="438"/>
      <c r="N88" s="130"/>
      <c r="O88" s="130"/>
      <c r="P88" s="221"/>
      <c r="Q88" s="221"/>
      <c r="R88" s="137"/>
      <c r="S88" s="137"/>
      <c r="T88" s="137"/>
      <c r="U88" s="137"/>
      <c r="V88" s="137"/>
      <c r="W88" s="137"/>
      <c r="X88" s="137"/>
      <c r="Y88" s="137"/>
      <c r="Z88" s="137"/>
      <c r="AA88" s="137"/>
      <c r="AB88" s="222"/>
    </row>
    <row r="89" spans="1:29" ht="15.75" customHeight="1" x14ac:dyDescent="0.2">
      <c r="A89" s="1"/>
      <c r="B89" s="1"/>
      <c r="C89" s="436"/>
      <c r="D89" s="437"/>
      <c r="E89" s="437"/>
      <c r="F89" s="437"/>
      <c r="G89" s="437"/>
      <c r="H89" s="437"/>
      <c r="I89" s="437"/>
      <c r="J89" s="437"/>
      <c r="K89" s="437"/>
      <c r="L89" s="437"/>
      <c r="M89" s="438"/>
      <c r="N89" s="130"/>
      <c r="O89" s="130"/>
      <c r="P89" s="221"/>
      <c r="Q89" s="221"/>
      <c r="R89" s="137"/>
      <c r="S89" s="137"/>
      <c r="T89" s="137"/>
      <c r="U89" s="137"/>
      <c r="V89" s="137"/>
      <c r="W89" s="137"/>
      <c r="X89" s="137"/>
      <c r="Y89" s="137"/>
      <c r="Z89" s="137"/>
      <c r="AA89" s="137"/>
      <c r="AB89" s="222"/>
    </row>
    <row r="90" spans="1:29" ht="15.75" customHeight="1" x14ac:dyDescent="0.2">
      <c r="A90" s="1"/>
      <c r="B90" s="1"/>
      <c r="C90" s="436"/>
      <c r="D90" s="437"/>
      <c r="E90" s="437"/>
      <c r="F90" s="437"/>
      <c r="G90" s="437"/>
      <c r="H90" s="437"/>
      <c r="I90" s="437"/>
      <c r="J90" s="437"/>
      <c r="K90" s="437"/>
      <c r="L90" s="437"/>
      <c r="M90" s="438"/>
      <c r="N90" s="130"/>
      <c r="O90" s="130"/>
      <c r="P90" s="221"/>
      <c r="Q90" s="221"/>
      <c r="R90" s="137"/>
      <c r="S90" s="137"/>
      <c r="T90" s="137"/>
      <c r="U90" s="137"/>
      <c r="V90" s="137"/>
      <c r="W90" s="137"/>
      <c r="X90" s="137"/>
      <c r="Y90" s="137"/>
      <c r="Z90" s="137"/>
      <c r="AA90" s="137"/>
      <c r="AB90" s="222"/>
    </row>
    <row r="91" spans="1:29" ht="15.75" customHeight="1" x14ac:dyDescent="0.2">
      <c r="A91" s="1"/>
      <c r="B91" s="1"/>
      <c r="C91" s="436"/>
      <c r="D91" s="437"/>
      <c r="E91" s="437"/>
      <c r="F91" s="437"/>
      <c r="G91" s="437"/>
      <c r="H91" s="437"/>
      <c r="I91" s="437"/>
      <c r="J91" s="437"/>
      <c r="K91" s="437"/>
      <c r="L91" s="437"/>
      <c r="M91" s="438"/>
      <c r="N91" s="130"/>
      <c r="O91" s="130"/>
      <c r="P91" s="221"/>
      <c r="Q91" s="221"/>
      <c r="R91" s="137"/>
      <c r="S91" s="137"/>
      <c r="T91" s="137"/>
      <c r="U91" s="137"/>
      <c r="V91" s="137"/>
      <c r="W91" s="137"/>
      <c r="X91" s="137"/>
      <c r="Y91" s="137"/>
      <c r="Z91" s="137"/>
      <c r="AA91" s="137"/>
      <c r="AB91" s="222"/>
    </row>
    <row r="92" spans="1:29" ht="15.75" customHeight="1" x14ac:dyDescent="0.2">
      <c r="A92" s="1"/>
      <c r="B92" s="1"/>
      <c r="C92" s="436"/>
      <c r="D92" s="437"/>
      <c r="E92" s="437"/>
      <c r="F92" s="437"/>
      <c r="G92" s="437"/>
      <c r="H92" s="437"/>
      <c r="I92" s="437"/>
      <c r="J92" s="437"/>
      <c r="K92" s="437"/>
      <c r="L92" s="437"/>
      <c r="M92" s="438"/>
      <c r="N92" s="130"/>
      <c r="O92" s="130"/>
      <c r="P92" s="221"/>
      <c r="Q92" s="221"/>
      <c r="R92" s="137"/>
      <c r="S92" s="137"/>
      <c r="T92" s="137"/>
      <c r="U92" s="137"/>
      <c r="V92" s="137"/>
      <c r="W92" s="137"/>
      <c r="X92" s="137"/>
      <c r="Y92" s="137"/>
      <c r="Z92" s="137"/>
      <c r="AA92" s="137"/>
      <c r="AB92" s="222"/>
    </row>
    <row r="93" spans="1:29" ht="15.75" customHeight="1" thickBot="1" x14ac:dyDescent="0.25">
      <c r="A93" s="1"/>
      <c r="B93" s="1"/>
      <c r="C93" s="439"/>
      <c r="D93" s="440"/>
      <c r="E93" s="440"/>
      <c r="F93" s="440"/>
      <c r="G93" s="440"/>
      <c r="H93" s="440"/>
      <c r="I93" s="440"/>
      <c r="J93" s="440"/>
      <c r="K93" s="440"/>
      <c r="L93" s="440"/>
      <c r="M93" s="441"/>
      <c r="N93" s="130"/>
      <c r="O93" s="130"/>
      <c r="P93" s="221"/>
      <c r="Q93" s="221"/>
      <c r="R93" s="137"/>
      <c r="S93" s="137"/>
      <c r="T93" s="137"/>
      <c r="U93" s="137"/>
      <c r="V93" s="137"/>
      <c r="W93" s="137"/>
      <c r="X93" s="137"/>
      <c r="Y93" s="137"/>
      <c r="Z93" s="137"/>
      <c r="AA93" s="137"/>
      <c r="AB93" s="222"/>
    </row>
    <row r="94" spans="1:29" ht="15.75" customHeight="1" thickBot="1" x14ac:dyDescent="0.25">
      <c r="A94" s="1"/>
      <c r="B94" s="1"/>
      <c r="C94" s="1"/>
      <c r="D94" s="1"/>
      <c r="E94" s="1"/>
      <c r="F94" s="1"/>
      <c r="G94" s="1"/>
      <c r="H94" s="1"/>
      <c r="I94" s="1"/>
      <c r="J94" s="1"/>
      <c r="K94" s="1"/>
      <c r="L94" s="1"/>
      <c r="M94" s="1"/>
      <c r="N94" s="130"/>
      <c r="O94" s="130"/>
      <c r="P94" s="130"/>
      <c r="Q94" s="130"/>
    </row>
    <row r="95" spans="1:29" s="148" customFormat="1" ht="32.25" customHeight="1" thickBot="1" x14ac:dyDescent="0.25">
      <c r="A95" s="158" t="s">
        <v>410</v>
      </c>
      <c r="B95" s="158"/>
      <c r="C95" s="158"/>
      <c r="D95" s="158"/>
      <c r="E95" s="158"/>
      <c r="F95" s="158"/>
      <c r="G95" s="158"/>
      <c r="H95" s="158"/>
      <c r="I95" s="158"/>
      <c r="J95" s="158"/>
      <c r="K95" s="158"/>
      <c r="L95" s="158"/>
      <c r="M95" s="158"/>
      <c r="N95" s="144"/>
      <c r="O95" s="160" t="str">
        <f>A95</f>
        <v xml:space="preserve">6.3 การมุ่งเน้นประสิทธิผล ทั้งองค์กร และผลกระทบต่อยุทธศาสตร์ประเทศ </v>
      </c>
      <c r="P95" s="154" t="str">
        <f>IF(SUM(P98,P122:P125)=0,"",SUM(P98,P122:P125))</f>
        <v/>
      </c>
      <c r="Q95" s="155"/>
      <c r="R95" s="152"/>
      <c r="S95" s="147"/>
      <c r="T95" s="147"/>
      <c r="U95" s="147"/>
      <c r="V95" s="147"/>
      <c r="W95" s="147"/>
      <c r="X95" s="147"/>
      <c r="Y95" s="147"/>
      <c r="Z95" s="147"/>
      <c r="AA95" s="147"/>
      <c r="AB95" s="153"/>
      <c r="AC95" s="153"/>
    </row>
    <row r="96" spans="1:29" ht="15.75" customHeight="1" x14ac:dyDescent="0.2">
      <c r="A96" s="1"/>
      <c r="B96" s="3" t="s">
        <v>411</v>
      </c>
      <c r="C96" s="1"/>
      <c r="D96" s="3"/>
      <c r="E96" s="1"/>
      <c r="F96" s="1"/>
      <c r="G96" s="1"/>
      <c r="H96" s="1"/>
      <c r="I96" s="1"/>
      <c r="J96" s="1"/>
      <c r="K96" s="1"/>
      <c r="L96" s="1"/>
      <c r="M96" s="1"/>
      <c r="N96" s="130"/>
      <c r="O96" s="130"/>
      <c r="P96" s="221"/>
      <c r="Q96" s="221"/>
      <c r="R96" s="137"/>
      <c r="S96" s="137"/>
      <c r="T96" s="137"/>
      <c r="U96" s="137"/>
      <c r="V96" s="137"/>
      <c r="W96" s="137"/>
      <c r="X96" s="137"/>
      <c r="Y96" s="137"/>
      <c r="Z96" s="137"/>
      <c r="AA96" s="137"/>
      <c r="AB96" s="222"/>
    </row>
    <row r="97" spans="1:28" ht="8.1" customHeight="1" thickBot="1" x14ac:dyDescent="0.25">
      <c r="A97" s="1"/>
      <c r="B97" s="1"/>
      <c r="C97" s="1"/>
      <c r="D97" s="1"/>
      <c r="E97" s="1"/>
      <c r="F97" s="1"/>
      <c r="G97" s="1"/>
      <c r="H97" s="1"/>
      <c r="I97" s="1"/>
      <c r="J97" s="1"/>
      <c r="K97" s="1"/>
      <c r="L97" s="1"/>
      <c r="M97" s="1"/>
      <c r="N97" s="130"/>
      <c r="O97" s="130"/>
      <c r="P97" s="221"/>
      <c r="Q97" s="221"/>
      <c r="R97" s="137"/>
      <c r="S97" s="137"/>
      <c r="T97" s="137"/>
      <c r="U97" s="137"/>
      <c r="V97" s="137"/>
      <c r="W97" s="137"/>
      <c r="X97" s="137"/>
      <c r="Y97" s="137"/>
      <c r="Z97" s="137"/>
      <c r="AA97" s="137"/>
      <c r="AB97" s="222"/>
    </row>
    <row r="98" spans="1:28" ht="15.75" customHeight="1" thickBot="1" x14ac:dyDescent="0.25">
      <c r="A98" s="1"/>
      <c r="C98" s="176"/>
      <c r="D98" s="3" t="s">
        <v>412</v>
      </c>
      <c r="E98" s="1"/>
      <c r="F98" s="1"/>
      <c r="G98" s="1"/>
      <c r="H98" s="1"/>
      <c r="I98" s="1"/>
      <c r="J98" s="1"/>
      <c r="K98" s="1"/>
      <c r="L98" s="1"/>
      <c r="M98" s="1"/>
      <c r="N98" s="130"/>
      <c r="O98" s="130"/>
      <c r="P98" s="293">
        <f>IF(C98="☑",100,IF(C98="☒", 0, 0))</f>
        <v>0</v>
      </c>
      <c r="Q98" s="221"/>
      <c r="R98" s="137"/>
      <c r="S98" s="137" t="s">
        <v>96</v>
      </c>
      <c r="T98" s="137" t="s">
        <v>83</v>
      </c>
      <c r="U98" s="137" t="s">
        <v>86</v>
      </c>
      <c r="V98" s="137"/>
      <c r="W98" s="137" t="str">
        <f>IF(OR((C98="☒")),"พัฒนากระบวนการดำเนินงานที่มุ่งเน้นประสิทธิผลที่มีผลกระทบสูง","")</f>
        <v/>
      </c>
      <c r="X98" s="137"/>
      <c r="Y98" s="137"/>
      <c r="Z98" s="137"/>
      <c r="AA98" s="137"/>
      <c r="AB98" s="222"/>
    </row>
    <row r="99" spans="1:28" ht="15.75" customHeight="1" x14ac:dyDescent="0.2">
      <c r="A99" s="1"/>
      <c r="B99" s="1"/>
      <c r="C99" s="1"/>
      <c r="D99" s="3" t="s">
        <v>413</v>
      </c>
      <c r="E99" s="1"/>
      <c r="F99" s="1"/>
      <c r="G99" s="1"/>
      <c r="H99" s="1"/>
      <c r="I99" s="1"/>
      <c r="J99" s="1"/>
      <c r="K99" s="1"/>
      <c r="L99" s="1"/>
      <c r="M99" s="1"/>
      <c r="N99" s="130"/>
      <c r="O99" s="130"/>
      <c r="P99" s="221"/>
      <c r="Q99" s="221"/>
      <c r="R99" s="137"/>
      <c r="S99" s="137"/>
      <c r="T99" s="137"/>
      <c r="U99" s="137"/>
      <c r="V99" s="137"/>
      <c r="W99" s="137"/>
      <c r="X99" s="137"/>
      <c r="Y99" s="137"/>
      <c r="Z99" s="137"/>
      <c r="AA99" s="137"/>
      <c r="AB99" s="222"/>
    </row>
    <row r="100" spans="1:28" ht="15.75" customHeight="1" x14ac:dyDescent="0.2">
      <c r="A100" s="1"/>
      <c r="B100" s="1"/>
      <c r="C100" s="1"/>
      <c r="D100" s="3" t="s">
        <v>414</v>
      </c>
      <c r="E100" s="1"/>
      <c r="F100" s="1"/>
      <c r="G100" s="1"/>
      <c r="H100" s="1"/>
      <c r="I100" s="1"/>
      <c r="J100" s="1"/>
      <c r="K100" s="1"/>
      <c r="L100" s="1"/>
      <c r="M100" s="1"/>
      <c r="N100" s="130"/>
      <c r="O100" s="130"/>
      <c r="P100" s="224"/>
      <c r="Q100" s="221"/>
      <c r="R100" s="137"/>
      <c r="S100" s="137"/>
      <c r="T100" s="137"/>
      <c r="U100" s="137"/>
      <c r="V100" s="137"/>
      <c r="W100" s="137"/>
      <c r="X100" s="137"/>
      <c r="Y100" s="137"/>
      <c r="Z100" s="137"/>
      <c r="AA100" s="137"/>
      <c r="AB100" s="222"/>
    </row>
    <row r="101" spans="1:28" ht="15.75" customHeight="1" x14ac:dyDescent="0.2">
      <c r="A101" s="1"/>
      <c r="B101" s="1"/>
      <c r="C101" s="1"/>
      <c r="D101" s="3"/>
      <c r="E101" s="1"/>
      <c r="F101" s="1"/>
      <c r="G101" s="1"/>
      <c r="H101" s="1"/>
      <c r="I101" s="1"/>
      <c r="J101" s="1"/>
      <c r="K101" s="1"/>
      <c r="L101" s="1"/>
      <c r="M101" s="1"/>
      <c r="N101" s="130"/>
      <c r="O101" s="130"/>
      <c r="P101" s="224"/>
      <c r="Q101" s="221"/>
      <c r="R101" s="137"/>
      <c r="S101" s="137"/>
      <c r="T101" s="137"/>
      <c r="U101" s="137"/>
      <c r="V101" s="137"/>
      <c r="W101" s="137"/>
      <c r="X101" s="137"/>
      <c r="Y101" s="137"/>
      <c r="Z101" s="137"/>
      <c r="AA101" s="137"/>
      <c r="AB101" s="222"/>
    </row>
    <row r="102" spans="1:28" ht="15.75" customHeight="1" thickBot="1" x14ac:dyDescent="0.25">
      <c r="A102" s="1"/>
      <c r="B102" s="1"/>
      <c r="C102" s="4" t="s">
        <v>99</v>
      </c>
      <c r="D102" s="1"/>
      <c r="E102" s="1"/>
      <c r="F102" s="1"/>
      <c r="G102" s="1"/>
      <c r="H102" s="1"/>
      <c r="I102" s="1"/>
      <c r="J102" s="1"/>
      <c r="K102" s="1"/>
      <c r="L102" s="1"/>
      <c r="M102" s="1"/>
      <c r="N102" s="130"/>
      <c r="O102" s="130"/>
      <c r="P102" s="225"/>
      <c r="Q102" s="221"/>
      <c r="R102" s="137"/>
      <c r="S102" s="137"/>
      <c r="T102" s="137"/>
      <c r="U102" s="137" t="s">
        <v>85</v>
      </c>
      <c r="V102" s="137" t="s">
        <v>90</v>
      </c>
      <c r="W102" s="137" t="s">
        <v>96</v>
      </c>
      <c r="X102" s="137"/>
      <c r="Y102" s="137"/>
      <c r="Z102" s="137"/>
    </row>
    <row r="103" spans="1:28" ht="15.75" customHeight="1" x14ac:dyDescent="0.2">
      <c r="A103" s="1"/>
      <c r="B103" s="1"/>
      <c r="C103" s="433"/>
      <c r="D103" s="434"/>
      <c r="E103" s="434"/>
      <c r="F103" s="434"/>
      <c r="G103" s="434"/>
      <c r="H103" s="434"/>
      <c r="I103" s="434"/>
      <c r="J103" s="434"/>
      <c r="K103" s="434"/>
      <c r="L103" s="434"/>
      <c r="M103" s="435"/>
      <c r="N103" s="130"/>
      <c r="O103" s="130"/>
      <c r="P103" s="224"/>
      <c r="Q103" s="221"/>
      <c r="R103" s="137"/>
      <c r="S103" s="137"/>
      <c r="T103" s="137"/>
      <c r="U103" s="169">
        <f>SUM(P67)</f>
        <v>0</v>
      </c>
      <c r="V103" s="169">
        <f>SUM(P70,P97,P100)</f>
        <v>0</v>
      </c>
      <c r="W103" s="169">
        <f>SUM(P73)</f>
        <v>0</v>
      </c>
      <c r="X103" s="137"/>
      <c r="Y103" s="137"/>
      <c r="Z103" s="137"/>
    </row>
    <row r="104" spans="1:28" ht="15.75" customHeight="1" x14ac:dyDescent="0.2">
      <c r="A104" s="1"/>
      <c r="B104" s="1"/>
      <c r="C104" s="436"/>
      <c r="D104" s="437"/>
      <c r="E104" s="437"/>
      <c r="F104" s="437"/>
      <c r="G104" s="437"/>
      <c r="H104" s="437"/>
      <c r="I104" s="437"/>
      <c r="J104" s="437"/>
      <c r="K104" s="437"/>
      <c r="L104" s="437"/>
      <c r="M104" s="438"/>
      <c r="N104" s="130"/>
      <c r="O104" s="135"/>
      <c r="P104" s="224"/>
      <c r="Q104" s="221"/>
      <c r="R104" s="137"/>
      <c r="S104" s="137"/>
      <c r="T104" s="137"/>
      <c r="U104" s="137" t="str">
        <f>IF(U103&lt;300, "พัฒนากระบวนการที่มีความเป็นระบบ", "")</f>
        <v>พัฒนากระบวนการที่มีความเป็นระบบ</v>
      </c>
      <c r="V104" s="137" t="str">
        <f>IF(V103&lt;100, "พัฒนาในเชิงรุกและยืดหยุ่น ยกระดับการพัฒนาด้วยเทคโนโลยี นวัตกรรม และความร่วมมือทุกภาคส่วน", "")</f>
        <v>พัฒนาในเชิงรุกและยืดหยุ่น ยกระดับการพัฒนาด้วยเทคโนโลยี นวัตกรรม และความร่วมมือทุกภาคส่วน</v>
      </c>
      <c r="W104" s="137" t="str">
        <f>IF(W103&lt;100, "พัฒนาในแนวทางต้นน้ำจรดปลายน้ำเพื่อสร้างผลกระทบสูง", "")</f>
        <v>พัฒนาในแนวทางต้นน้ำจรดปลายน้ำเพื่อสร้างผลกระทบสูง</v>
      </c>
      <c r="X104" s="137"/>
      <c r="Y104" s="137"/>
      <c r="Z104" s="137"/>
    </row>
    <row r="105" spans="1:28" ht="15.75" customHeight="1" x14ac:dyDescent="0.2">
      <c r="A105" s="1"/>
      <c r="B105" s="1"/>
      <c r="C105" s="436"/>
      <c r="D105" s="437"/>
      <c r="E105" s="437"/>
      <c r="F105" s="437"/>
      <c r="G105" s="437"/>
      <c r="H105" s="437"/>
      <c r="I105" s="437"/>
      <c r="J105" s="437"/>
      <c r="K105" s="437"/>
      <c r="L105" s="437"/>
      <c r="M105" s="438"/>
      <c r="N105" s="130"/>
      <c r="O105" s="259"/>
      <c r="P105" s="224"/>
      <c r="Q105" s="221"/>
      <c r="R105" s="137"/>
      <c r="S105" s="137"/>
      <c r="T105" s="137"/>
      <c r="U105" s="137"/>
      <c r="V105" s="137"/>
      <c r="W105" s="137"/>
      <c r="X105" s="137"/>
      <c r="Y105" s="137"/>
      <c r="Z105" s="137"/>
    </row>
    <row r="106" spans="1:28" ht="15.75" customHeight="1" thickBot="1" x14ac:dyDescent="0.25">
      <c r="A106" s="1"/>
      <c r="B106" s="1"/>
      <c r="C106" s="436"/>
      <c r="D106" s="437"/>
      <c r="E106" s="437"/>
      <c r="F106" s="437"/>
      <c r="G106" s="437"/>
      <c r="H106" s="437"/>
      <c r="I106" s="437"/>
      <c r="J106" s="437"/>
      <c r="K106" s="437"/>
      <c r="L106" s="437"/>
      <c r="M106" s="438"/>
      <c r="N106" s="130"/>
      <c r="O106" s="135" t="s">
        <v>89</v>
      </c>
      <c r="P106" s="224"/>
      <c r="Q106" s="221"/>
      <c r="R106" s="137"/>
      <c r="S106" s="137"/>
      <c r="T106" s="137"/>
      <c r="U106" s="137"/>
      <c r="V106" s="137"/>
      <c r="W106" s="137"/>
      <c r="X106" s="137"/>
      <c r="Y106" s="137"/>
      <c r="Z106" s="137"/>
    </row>
    <row r="107" spans="1:28" ht="15.75" customHeight="1" x14ac:dyDescent="0.2">
      <c r="A107" s="1"/>
      <c r="B107" s="1"/>
      <c r="C107" s="436"/>
      <c r="D107" s="437"/>
      <c r="E107" s="437"/>
      <c r="F107" s="437"/>
      <c r="G107" s="437"/>
      <c r="H107" s="437"/>
      <c r="I107" s="437"/>
      <c r="J107" s="437"/>
      <c r="K107" s="437"/>
      <c r="L107" s="437"/>
      <c r="M107" s="438"/>
      <c r="N107" s="130"/>
      <c r="O107" s="486" t="str">
        <f>""&amp;U130&amp;""&amp;V130&amp;""&amp;W130&amp;""</f>
        <v>พัฒนากระบวนการที่มีความเป็นระบบพัฒนาในเชิงรุกและยืดหยุ่น ยกระดับการพัฒนาด้วยเทคโนโลยี นวัตกรรม และความร่วมมือทุกภาคส่วนพัฒนาในแนวทางต้นน้ำจรดปลายน้ำเพื่อสร้างผลกระทบสูง</v>
      </c>
      <c r="P107" s="224"/>
      <c r="Q107" s="221"/>
      <c r="R107" s="137"/>
      <c r="S107" s="137"/>
      <c r="T107" s="137"/>
      <c r="U107" s="137"/>
      <c r="V107" s="137"/>
      <c r="W107" s="137"/>
      <c r="X107" s="137"/>
      <c r="Y107" s="137"/>
      <c r="Z107" s="137"/>
    </row>
    <row r="108" spans="1:28" ht="15.75" customHeight="1" x14ac:dyDescent="0.2">
      <c r="A108" s="1"/>
      <c r="B108" s="1"/>
      <c r="C108" s="436"/>
      <c r="D108" s="437"/>
      <c r="E108" s="437"/>
      <c r="F108" s="437"/>
      <c r="G108" s="437"/>
      <c r="H108" s="437"/>
      <c r="I108" s="437"/>
      <c r="J108" s="437"/>
      <c r="K108" s="437"/>
      <c r="L108" s="437"/>
      <c r="M108" s="438"/>
      <c r="N108" s="130"/>
      <c r="O108" s="487"/>
      <c r="P108" s="224"/>
      <c r="Q108" s="221"/>
      <c r="R108" s="137"/>
      <c r="S108" s="137"/>
      <c r="T108" s="137"/>
      <c r="U108" s="137"/>
      <c r="V108" s="137"/>
      <c r="W108" s="137"/>
      <c r="X108" s="137"/>
      <c r="Y108" s="137"/>
      <c r="Z108" s="137"/>
    </row>
    <row r="109" spans="1:28" ht="15.75" customHeight="1" x14ac:dyDescent="0.2">
      <c r="A109" s="1"/>
      <c r="B109" s="1"/>
      <c r="C109" s="436"/>
      <c r="D109" s="437"/>
      <c r="E109" s="437"/>
      <c r="F109" s="437"/>
      <c r="G109" s="437"/>
      <c r="H109" s="437"/>
      <c r="I109" s="437"/>
      <c r="J109" s="437"/>
      <c r="K109" s="437"/>
      <c r="L109" s="437"/>
      <c r="M109" s="438"/>
      <c r="N109" s="130"/>
      <c r="O109" s="487"/>
      <c r="P109" s="224"/>
      <c r="Q109" s="221"/>
      <c r="R109" s="137"/>
      <c r="S109" s="137"/>
      <c r="T109" s="137"/>
      <c r="U109" s="137"/>
      <c r="V109" s="137"/>
      <c r="W109" s="137"/>
      <c r="X109" s="137"/>
      <c r="Y109" s="137"/>
      <c r="Z109" s="137"/>
    </row>
    <row r="110" spans="1:28" ht="15.75" customHeight="1" x14ac:dyDescent="0.2">
      <c r="A110" s="1"/>
      <c r="B110" s="1"/>
      <c r="C110" s="436"/>
      <c r="D110" s="437"/>
      <c r="E110" s="437"/>
      <c r="F110" s="437"/>
      <c r="G110" s="437"/>
      <c r="H110" s="437"/>
      <c r="I110" s="437"/>
      <c r="J110" s="437"/>
      <c r="K110" s="437"/>
      <c r="L110" s="437"/>
      <c r="M110" s="438"/>
      <c r="N110" s="130"/>
      <c r="O110" s="487"/>
      <c r="P110" s="224"/>
      <c r="Q110" s="221"/>
      <c r="R110" s="137"/>
      <c r="S110" s="137"/>
      <c r="T110" s="137"/>
      <c r="U110" s="137"/>
      <c r="V110" s="137"/>
      <c r="W110" s="137"/>
      <c r="X110" s="137"/>
      <c r="Y110" s="137"/>
      <c r="Z110" s="137"/>
    </row>
    <row r="111" spans="1:28" ht="15.75" customHeight="1" x14ac:dyDescent="0.2">
      <c r="A111" s="1"/>
      <c r="B111" s="1"/>
      <c r="C111" s="436"/>
      <c r="D111" s="437"/>
      <c r="E111" s="437"/>
      <c r="F111" s="437"/>
      <c r="G111" s="437"/>
      <c r="H111" s="437"/>
      <c r="I111" s="437"/>
      <c r="J111" s="437"/>
      <c r="K111" s="437"/>
      <c r="L111" s="437"/>
      <c r="M111" s="438"/>
      <c r="N111" s="130"/>
      <c r="O111" s="487"/>
      <c r="P111" s="224"/>
      <c r="Q111" s="221"/>
      <c r="R111" s="137"/>
      <c r="S111" s="137"/>
      <c r="T111" s="137"/>
      <c r="U111" s="137"/>
      <c r="V111" s="137"/>
      <c r="W111" s="137"/>
      <c r="X111" s="137"/>
      <c r="Y111" s="137"/>
      <c r="Z111" s="137"/>
    </row>
    <row r="112" spans="1:28" ht="15.75" customHeight="1" thickBot="1" x14ac:dyDescent="0.25">
      <c r="A112" s="1"/>
      <c r="B112" s="1"/>
      <c r="C112" s="436"/>
      <c r="D112" s="437"/>
      <c r="E112" s="437"/>
      <c r="F112" s="437"/>
      <c r="G112" s="437"/>
      <c r="H112" s="437"/>
      <c r="I112" s="437"/>
      <c r="J112" s="437"/>
      <c r="K112" s="437"/>
      <c r="L112" s="437"/>
      <c r="M112" s="438"/>
      <c r="N112" s="130"/>
      <c r="O112" s="488"/>
      <c r="P112" s="224"/>
      <c r="Q112" s="221"/>
      <c r="R112" s="137"/>
      <c r="S112" s="137"/>
      <c r="T112" s="137"/>
      <c r="U112" s="137"/>
      <c r="V112" s="137"/>
      <c r="W112" s="137"/>
      <c r="X112" s="137"/>
      <c r="Y112" s="137"/>
      <c r="Z112" s="137"/>
    </row>
    <row r="113" spans="1:28" ht="15.75" customHeight="1" x14ac:dyDescent="0.2">
      <c r="A113" s="1"/>
      <c r="B113" s="1"/>
      <c r="C113" s="436"/>
      <c r="D113" s="437"/>
      <c r="E113" s="437"/>
      <c r="F113" s="437"/>
      <c r="G113" s="437"/>
      <c r="H113" s="437"/>
      <c r="I113" s="437"/>
      <c r="J113" s="437"/>
      <c r="K113" s="437"/>
      <c r="L113" s="437"/>
      <c r="M113" s="438"/>
      <c r="N113" s="130"/>
      <c r="O113" s="140"/>
      <c r="P113" s="224"/>
      <c r="Q113" s="221"/>
      <c r="R113" s="137"/>
      <c r="S113" s="137"/>
      <c r="T113" s="137"/>
      <c r="U113" s="137"/>
      <c r="V113" s="137"/>
      <c r="W113" s="137"/>
      <c r="X113" s="137"/>
      <c r="Y113" s="137"/>
      <c r="Z113" s="137"/>
    </row>
    <row r="114" spans="1:28" ht="15.75" customHeight="1" thickBot="1" x14ac:dyDescent="0.25">
      <c r="A114" s="1"/>
      <c r="B114" s="1"/>
      <c r="C114" s="436"/>
      <c r="D114" s="437"/>
      <c r="E114" s="437"/>
      <c r="F114" s="437"/>
      <c r="G114" s="437"/>
      <c r="H114" s="437"/>
      <c r="I114" s="437"/>
      <c r="J114" s="437"/>
      <c r="K114" s="437"/>
      <c r="L114" s="437"/>
      <c r="M114" s="438"/>
      <c r="N114" s="130"/>
      <c r="O114" s="135" t="s">
        <v>98</v>
      </c>
      <c r="P114" s="224"/>
      <c r="Q114" s="221"/>
      <c r="R114" s="137"/>
      <c r="S114" s="137"/>
      <c r="T114" s="137"/>
      <c r="U114" s="137"/>
      <c r="V114" s="137"/>
      <c r="W114" s="137"/>
      <c r="X114" s="137"/>
      <c r="Y114" s="137"/>
      <c r="Z114" s="137"/>
    </row>
    <row r="115" spans="1:28" ht="15.75" customHeight="1" x14ac:dyDescent="0.2">
      <c r="A115" s="1"/>
      <c r="B115" s="1"/>
      <c r="C115" s="436"/>
      <c r="D115" s="437"/>
      <c r="E115" s="437"/>
      <c r="F115" s="437"/>
      <c r="G115" s="437"/>
      <c r="H115" s="437"/>
      <c r="I115" s="437"/>
      <c r="J115" s="437"/>
      <c r="K115" s="437"/>
      <c r="L115" s="437"/>
      <c r="M115" s="438"/>
      <c r="N115" s="130"/>
      <c r="O115" s="416" t="str">
        <f>""&amp;W98&amp;""&amp;W122&amp;""</f>
        <v/>
      </c>
      <c r="P115" s="224"/>
      <c r="Q115" s="221"/>
      <c r="R115" s="137"/>
      <c r="S115" s="137"/>
      <c r="T115" s="137"/>
      <c r="U115" s="137"/>
      <c r="V115" s="137"/>
      <c r="W115" s="137"/>
      <c r="X115" s="137"/>
      <c r="Y115" s="137"/>
      <c r="Z115" s="137"/>
    </row>
    <row r="116" spans="1:28" ht="15.75" customHeight="1" x14ac:dyDescent="0.2">
      <c r="A116" s="1"/>
      <c r="B116" s="1"/>
      <c r="C116" s="436"/>
      <c r="D116" s="437"/>
      <c r="E116" s="437"/>
      <c r="F116" s="437"/>
      <c r="G116" s="437"/>
      <c r="H116" s="437"/>
      <c r="I116" s="437"/>
      <c r="J116" s="437"/>
      <c r="K116" s="437"/>
      <c r="L116" s="437"/>
      <c r="M116" s="438"/>
      <c r="N116" s="130"/>
      <c r="O116" s="417"/>
      <c r="P116" s="224"/>
      <c r="Q116" s="221"/>
      <c r="R116" s="137"/>
      <c r="S116" s="137"/>
      <c r="T116" s="137"/>
      <c r="U116" s="137"/>
      <c r="V116" s="137"/>
      <c r="W116" s="137"/>
      <c r="X116" s="137"/>
      <c r="Y116" s="137"/>
      <c r="Z116" s="137"/>
    </row>
    <row r="117" spans="1:28" ht="15.75" customHeight="1" x14ac:dyDescent="0.2">
      <c r="A117" s="1"/>
      <c r="B117" s="1"/>
      <c r="C117" s="436"/>
      <c r="D117" s="437"/>
      <c r="E117" s="437"/>
      <c r="F117" s="437"/>
      <c r="G117" s="437"/>
      <c r="H117" s="437"/>
      <c r="I117" s="437"/>
      <c r="J117" s="437"/>
      <c r="K117" s="437"/>
      <c r="L117" s="437"/>
      <c r="M117" s="438"/>
      <c r="N117" s="130"/>
      <c r="O117" s="417"/>
      <c r="P117" s="291"/>
      <c r="Q117" s="21"/>
      <c r="R117" s="137"/>
      <c r="S117" s="137"/>
      <c r="T117" s="137"/>
      <c r="U117" s="137"/>
      <c r="V117" s="137"/>
      <c r="W117" s="137"/>
      <c r="X117" s="137"/>
      <c r="Y117" s="137"/>
      <c r="Z117" s="137"/>
    </row>
    <row r="118" spans="1:28" ht="15.75" customHeight="1" thickBot="1" x14ac:dyDescent="0.25">
      <c r="A118" s="1"/>
      <c r="B118" s="1"/>
      <c r="C118" s="439"/>
      <c r="D118" s="440"/>
      <c r="E118" s="440"/>
      <c r="F118" s="440"/>
      <c r="G118" s="440"/>
      <c r="H118" s="440"/>
      <c r="I118" s="440"/>
      <c r="J118" s="440"/>
      <c r="K118" s="440"/>
      <c r="L118" s="440"/>
      <c r="M118" s="441"/>
      <c r="N118" s="130"/>
      <c r="O118" s="417"/>
      <c r="P118" s="291"/>
      <c r="Q118" s="21"/>
      <c r="R118" s="137"/>
      <c r="S118" s="137"/>
      <c r="T118" s="137"/>
      <c r="U118" s="137"/>
      <c r="V118" s="137"/>
      <c r="W118" s="137"/>
      <c r="X118" s="137"/>
      <c r="Y118" s="137"/>
      <c r="Z118" s="137"/>
    </row>
    <row r="119" spans="1:28" ht="15.75" customHeight="1" x14ac:dyDescent="0.2">
      <c r="A119" s="1"/>
      <c r="B119" s="1"/>
      <c r="C119" s="1"/>
      <c r="D119" s="3"/>
      <c r="E119" s="1"/>
      <c r="F119" s="1"/>
      <c r="G119" s="1"/>
      <c r="H119" s="1"/>
      <c r="I119" s="1"/>
      <c r="J119" s="1"/>
      <c r="K119" s="1"/>
      <c r="L119" s="1"/>
      <c r="M119" s="1"/>
      <c r="N119" s="130"/>
      <c r="O119" s="417"/>
      <c r="P119" s="291"/>
      <c r="Q119" s="21"/>
      <c r="R119" s="137"/>
      <c r="S119" s="137"/>
      <c r="T119" s="137"/>
      <c r="U119" s="137"/>
      <c r="V119" s="137"/>
      <c r="W119" s="137"/>
      <c r="X119" s="137"/>
      <c r="Y119" s="137"/>
      <c r="Z119" s="137"/>
      <c r="AA119" s="137"/>
      <c r="AB119" s="222"/>
    </row>
    <row r="120" spans="1:28" ht="15.75" customHeight="1" thickBot="1" x14ac:dyDescent="0.25">
      <c r="A120" s="1"/>
      <c r="B120" s="3" t="s">
        <v>415</v>
      </c>
      <c r="C120" s="1"/>
      <c r="D120" s="3"/>
      <c r="E120" s="1"/>
      <c r="F120" s="1"/>
      <c r="G120" s="1"/>
      <c r="H120" s="1"/>
      <c r="I120" s="1"/>
      <c r="J120" s="1"/>
      <c r="K120" s="1"/>
      <c r="L120" s="1"/>
      <c r="M120" s="1"/>
      <c r="N120" s="130"/>
      <c r="O120" s="418"/>
      <c r="P120" s="291"/>
      <c r="Q120" s="21"/>
      <c r="R120" s="137"/>
      <c r="S120" s="137"/>
      <c r="T120" s="137"/>
      <c r="U120" s="137"/>
      <c r="V120" s="137"/>
      <c r="W120" s="137"/>
      <c r="X120" s="137"/>
      <c r="Y120" s="137"/>
      <c r="Z120" s="137"/>
      <c r="AA120" s="137"/>
      <c r="AB120" s="222"/>
    </row>
    <row r="121" spans="1:28" ht="8.1" customHeight="1" thickBot="1" x14ac:dyDescent="0.25">
      <c r="A121" s="1"/>
      <c r="B121" s="1"/>
      <c r="C121" s="1"/>
      <c r="D121" s="1"/>
      <c r="E121" s="1"/>
      <c r="F121" s="1"/>
      <c r="G121" s="1"/>
      <c r="H121" s="1"/>
      <c r="I121" s="1"/>
      <c r="J121" s="1"/>
      <c r="K121" s="1"/>
      <c r="L121" s="1"/>
      <c r="M121" s="1"/>
      <c r="N121" s="130"/>
      <c r="O121" s="140"/>
      <c r="P121" s="291"/>
      <c r="Q121" s="21"/>
      <c r="R121" s="137"/>
      <c r="S121" s="137"/>
      <c r="T121" s="137"/>
      <c r="U121" s="137"/>
      <c r="V121" s="137"/>
      <c r="W121" s="137"/>
      <c r="X121" s="137"/>
      <c r="Y121" s="137"/>
      <c r="Z121" s="137"/>
      <c r="AA121" s="137"/>
      <c r="AB121" s="222"/>
    </row>
    <row r="122" spans="1:28" ht="15.75" customHeight="1" thickBot="1" x14ac:dyDescent="0.25">
      <c r="A122" s="1"/>
      <c r="B122" s="7"/>
      <c r="C122" s="176"/>
      <c r="D122" s="3" t="s">
        <v>416</v>
      </c>
      <c r="E122" s="1"/>
      <c r="F122" s="1"/>
      <c r="G122" s="1"/>
      <c r="H122" s="1"/>
      <c r="I122" s="1"/>
      <c r="J122" s="1"/>
      <c r="K122" s="1"/>
      <c r="L122" s="1"/>
      <c r="M122" s="1"/>
      <c r="N122" s="130"/>
      <c r="O122" s="140"/>
      <c r="P122" s="292">
        <f>IF(C122="☑",300,IF(C122="☒", 0, 0))</f>
        <v>0</v>
      </c>
      <c r="Q122" s="21"/>
      <c r="R122" s="137"/>
      <c r="S122" s="137" t="s">
        <v>85</v>
      </c>
      <c r="T122" s="137" t="s">
        <v>83</v>
      </c>
      <c r="U122" s="137" t="s">
        <v>86</v>
      </c>
      <c r="V122" s="137"/>
      <c r="W122" s="137" t="str">
        <f>IF(OR((C122="☒"),(C125="☒")),"พัฒนากระบวนการจัดการความเสี่ยงด้านภัยพิบัติและภาวะฉุกเฉิน","")</f>
        <v/>
      </c>
      <c r="X122" s="137"/>
      <c r="Y122" s="137"/>
      <c r="Z122" s="137"/>
      <c r="AA122" s="137"/>
      <c r="AB122" s="222"/>
    </row>
    <row r="123" spans="1:28" ht="15.75" customHeight="1" x14ac:dyDescent="0.2">
      <c r="A123" s="1"/>
      <c r="B123" s="1"/>
      <c r="C123" s="1"/>
      <c r="D123" s="3" t="s">
        <v>417</v>
      </c>
      <c r="E123" s="1"/>
      <c r="F123" s="1"/>
      <c r="G123" s="1"/>
      <c r="H123" s="1"/>
      <c r="I123" s="1"/>
      <c r="J123" s="1"/>
      <c r="K123" s="1"/>
      <c r="L123" s="1"/>
      <c r="M123" s="1"/>
      <c r="N123" s="130"/>
      <c r="O123" s="130"/>
      <c r="P123" s="291"/>
      <c r="Q123" s="21"/>
      <c r="R123" s="137"/>
      <c r="S123" s="137"/>
      <c r="T123" s="137"/>
      <c r="U123" s="137"/>
      <c r="V123" s="137"/>
      <c r="W123" s="137"/>
      <c r="X123" s="137"/>
      <c r="Y123" s="137"/>
      <c r="Z123" s="137"/>
      <c r="AA123" s="137"/>
      <c r="AB123" s="222"/>
    </row>
    <row r="124" spans="1:28" ht="8.1" customHeight="1" thickBot="1" x14ac:dyDescent="0.25">
      <c r="A124" s="1"/>
      <c r="B124" s="1"/>
      <c r="C124" s="1"/>
      <c r="D124" s="1"/>
      <c r="E124" s="1"/>
      <c r="F124" s="1"/>
      <c r="G124" s="1"/>
      <c r="H124" s="1"/>
      <c r="I124" s="1"/>
      <c r="J124" s="1"/>
      <c r="K124" s="1"/>
      <c r="L124" s="1"/>
      <c r="M124" s="1"/>
      <c r="N124" s="130"/>
      <c r="O124" s="135"/>
      <c r="P124" s="292"/>
      <c r="Q124" s="21"/>
      <c r="R124" s="137"/>
      <c r="S124" s="137"/>
      <c r="T124" s="137"/>
      <c r="U124" s="137"/>
      <c r="V124" s="137"/>
      <c r="W124" s="137"/>
      <c r="X124" s="137"/>
      <c r="Y124" s="137"/>
      <c r="Z124" s="137"/>
      <c r="AA124" s="137"/>
      <c r="AB124" s="222"/>
    </row>
    <row r="125" spans="1:28" ht="15.75" customHeight="1" thickBot="1" x14ac:dyDescent="0.25">
      <c r="A125" s="1"/>
      <c r="B125" s="7"/>
      <c r="C125" s="176"/>
      <c r="D125" s="3" t="s">
        <v>418</v>
      </c>
      <c r="E125" s="1"/>
      <c r="F125" s="1"/>
      <c r="G125" s="1"/>
      <c r="H125" s="1"/>
      <c r="I125" s="1"/>
      <c r="J125" s="1"/>
      <c r="K125" s="1"/>
      <c r="L125" s="1"/>
      <c r="M125" s="1"/>
      <c r="N125" s="130"/>
      <c r="O125" s="135"/>
      <c r="P125" s="292">
        <f>IF(C125="☑",100,IF(C125="☒", 0, 0))</f>
        <v>0</v>
      </c>
      <c r="Q125" s="21"/>
      <c r="R125" s="137"/>
      <c r="S125" s="137" t="s">
        <v>90</v>
      </c>
      <c r="T125" s="137" t="s">
        <v>83</v>
      </c>
      <c r="U125" s="137" t="s">
        <v>86</v>
      </c>
      <c r="V125" s="137"/>
      <c r="W125" s="137"/>
      <c r="X125" s="137"/>
      <c r="Y125" s="137"/>
      <c r="Z125" s="137"/>
      <c r="AA125" s="137"/>
      <c r="AB125" s="222"/>
    </row>
    <row r="126" spans="1:28" ht="15.75" customHeight="1" x14ac:dyDescent="0.2">
      <c r="A126" s="1"/>
      <c r="B126" s="1"/>
      <c r="C126" s="1"/>
      <c r="D126" s="3" t="s">
        <v>419</v>
      </c>
      <c r="E126" s="1"/>
      <c r="F126" s="1"/>
      <c r="G126" s="1"/>
      <c r="H126" s="1"/>
      <c r="I126" s="1"/>
      <c r="J126" s="1"/>
      <c r="K126" s="1"/>
      <c r="L126" s="1"/>
      <c r="M126" s="1"/>
      <c r="N126" s="130"/>
      <c r="O126" s="259"/>
      <c r="P126" s="292"/>
      <c r="Q126" s="21"/>
      <c r="R126" s="137"/>
      <c r="S126" s="137"/>
      <c r="T126" s="137"/>
      <c r="U126" s="137"/>
      <c r="V126" s="137"/>
      <c r="W126" s="137"/>
      <c r="X126" s="137"/>
      <c r="Y126" s="137"/>
      <c r="Z126" s="137"/>
      <c r="AA126" s="137"/>
      <c r="AB126" s="222"/>
    </row>
    <row r="127" spans="1:28" ht="15.75" customHeight="1" x14ac:dyDescent="0.2">
      <c r="A127" s="1"/>
      <c r="B127" s="1"/>
      <c r="C127" s="1"/>
      <c r="D127" s="1"/>
      <c r="E127" s="1"/>
      <c r="F127" s="1"/>
      <c r="G127" s="1"/>
      <c r="H127" s="1"/>
      <c r="I127" s="1"/>
      <c r="J127" s="1"/>
      <c r="K127" s="1"/>
      <c r="L127" s="1"/>
      <c r="M127" s="1"/>
      <c r="N127" s="130"/>
      <c r="O127" s="259"/>
      <c r="P127" s="291"/>
      <c r="Q127" s="21"/>
      <c r="R127" s="137"/>
      <c r="S127" s="137"/>
      <c r="T127" s="137"/>
      <c r="U127" s="137"/>
      <c r="V127" s="137"/>
      <c r="W127" s="137"/>
      <c r="X127" s="137"/>
      <c r="Y127" s="137"/>
      <c r="Z127" s="137"/>
      <c r="AA127" s="137"/>
      <c r="AB127" s="222"/>
    </row>
    <row r="128" spans="1:28" ht="15.75" customHeight="1" thickBot="1" x14ac:dyDescent="0.25">
      <c r="A128" s="1"/>
      <c r="B128" s="1"/>
      <c r="C128" s="4" t="s">
        <v>99</v>
      </c>
      <c r="D128" s="1"/>
      <c r="E128" s="1"/>
      <c r="F128" s="1"/>
      <c r="G128" s="1"/>
      <c r="H128" s="1"/>
      <c r="I128" s="1"/>
      <c r="J128" s="1"/>
      <c r="K128" s="1"/>
      <c r="L128" s="1"/>
      <c r="M128" s="1"/>
      <c r="N128" s="130"/>
      <c r="O128" s="259"/>
      <c r="P128" s="291"/>
      <c r="Q128" s="21"/>
      <c r="R128" s="137"/>
      <c r="S128" s="137"/>
      <c r="T128" s="137"/>
      <c r="U128" s="137" t="s">
        <v>85</v>
      </c>
      <c r="V128" s="137" t="s">
        <v>90</v>
      </c>
      <c r="W128" s="137" t="s">
        <v>96</v>
      </c>
      <c r="X128" s="137"/>
      <c r="Y128" s="137"/>
      <c r="Z128" s="137"/>
      <c r="AA128" s="137"/>
      <c r="AB128" s="222"/>
    </row>
    <row r="129" spans="1:28" ht="15.75" customHeight="1" x14ac:dyDescent="0.2">
      <c r="A129" s="1"/>
      <c r="B129" s="1"/>
      <c r="C129" s="433"/>
      <c r="D129" s="434"/>
      <c r="E129" s="434"/>
      <c r="F129" s="434"/>
      <c r="G129" s="434"/>
      <c r="H129" s="434"/>
      <c r="I129" s="434"/>
      <c r="J129" s="434"/>
      <c r="K129" s="434"/>
      <c r="L129" s="434"/>
      <c r="M129" s="435"/>
      <c r="N129" s="130"/>
      <c r="O129" s="259"/>
      <c r="P129" s="225"/>
      <c r="Q129" s="221"/>
      <c r="R129" s="137"/>
      <c r="S129" s="137"/>
      <c r="T129" s="137"/>
      <c r="U129" s="169">
        <f>SUM(P122)</f>
        <v>0</v>
      </c>
      <c r="V129" s="169">
        <f>SUM(P125)</f>
        <v>0</v>
      </c>
      <c r="W129" s="169">
        <f>SUM(P98)</f>
        <v>0</v>
      </c>
      <c r="X129" s="137"/>
      <c r="Y129" s="137"/>
      <c r="Z129" s="137"/>
      <c r="AA129" s="137"/>
      <c r="AB129" s="222"/>
    </row>
    <row r="130" spans="1:28" ht="15.75" customHeight="1" x14ac:dyDescent="0.2">
      <c r="A130" s="1"/>
      <c r="B130" s="1"/>
      <c r="C130" s="436"/>
      <c r="D130" s="437"/>
      <c r="E130" s="437"/>
      <c r="F130" s="437"/>
      <c r="G130" s="437"/>
      <c r="H130" s="437"/>
      <c r="I130" s="437"/>
      <c r="J130" s="437"/>
      <c r="K130" s="437"/>
      <c r="L130" s="437"/>
      <c r="M130" s="438"/>
      <c r="N130" s="130"/>
      <c r="O130" s="259"/>
      <c r="P130" s="224"/>
      <c r="Q130" s="221"/>
      <c r="R130" s="137"/>
      <c r="S130" s="137"/>
      <c r="T130" s="137"/>
      <c r="U130" s="137" t="str">
        <f>IF(U129&lt;300, "พัฒนากระบวนการที่มีความเป็นระบบ", "")</f>
        <v>พัฒนากระบวนการที่มีความเป็นระบบ</v>
      </c>
      <c r="V130" s="137" t="str">
        <f>IF(V129&lt;100, "พัฒนาในเชิงรุกและยืดหยุ่น ยกระดับการพัฒนาด้วยเทคโนโลยี นวัตกรรม และความร่วมมือทุกภาคส่วน", "")</f>
        <v>พัฒนาในเชิงรุกและยืดหยุ่น ยกระดับการพัฒนาด้วยเทคโนโลยี นวัตกรรม และความร่วมมือทุกภาคส่วน</v>
      </c>
      <c r="W130" s="137" t="str">
        <f>IF(W129&lt;100, "พัฒนาในแนวทางต้นน้ำจรดปลายน้ำเพื่อสร้างผลกระทบสูง", "")</f>
        <v>พัฒนาในแนวทางต้นน้ำจรดปลายน้ำเพื่อสร้างผลกระทบสูง</v>
      </c>
      <c r="X130" s="137"/>
      <c r="Y130" s="137"/>
      <c r="Z130" s="137"/>
      <c r="AA130" s="137"/>
      <c r="AB130" s="222"/>
    </row>
    <row r="131" spans="1:28" ht="15.75" customHeight="1" x14ac:dyDescent="0.2">
      <c r="A131" s="1"/>
      <c r="B131" s="1"/>
      <c r="C131" s="436"/>
      <c r="D131" s="437"/>
      <c r="E131" s="437"/>
      <c r="F131" s="437"/>
      <c r="G131" s="437"/>
      <c r="H131" s="437"/>
      <c r="I131" s="437"/>
      <c r="J131" s="437"/>
      <c r="K131" s="437"/>
      <c r="L131" s="437"/>
      <c r="M131" s="438"/>
      <c r="N131" s="130"/>
      <c r="O131" s="259"/>
      <c r="P131" s="225"/>
      <c r="Q131" s="221"/>
      <c r="R131" s="137"/>
      <c r="S131" s="137"/>
      <c r="T131" s="137"/>
      <c r="U131" s="137"/>
      <c r="V131" s="137"/>
      <c r="W131" s="137"/>
      <c r="X131" s="137"/>
      <c r="Y131" s="137"/>
      <c r="Z131" s="137"/>
      <c r="AA131" s="137"/>
      <c r="AB131" s="222"/>
    </row>
    <row r="132" spans="1:28" ht="15.75" customHeight="1" x14ac:dyDescent="0.2">
      <c r="A132" s="1"/>
      <c r="B132" s="1"/>
      <c r="C132" s="436"/>
      <c r="D132" s="437"/>
      <c r="E132" s="437"/>
      <c r="F132" s="437"/>
      <c r="G132" s="437"/>
      <c r="H132" s="437"/>
      <c r="I132" s="437"/>
      <c r="J132" s="437"/>
      <c r="K132" s="437"/>
      <c r="L132" s="437"/>
      <c r="M132" s="438"/>
      <c r="N132" s="130"/>
      <c r="O132" s="140"/>
      <c r="P132" s="224"/>
      <c r="Q132" s="221"/>
      <c r="R132" s="137"/>
      <c r="S132" s="137"/>
      <c r="T132" s="137"/>
      <c r="U132" s="137"/>
      <c r="V132" s="137"/>
      <c r="W132" s="137"/>
      <c r="X132" s="137"/>
      <c r="Y132" s="137"/>
      <c r="Z132" s="137"/>
      <c r="AA132" s="137"/>
      <c r="AB132" s="222"/>
    </row>
    <row r="133" spans="1:28" ht="15.75" customHeight="1" x14ac:dyDescent="0.2">
      <c r="A133" s="1"/>
      <c r="B133" s="1"/>
      <c r="C133" s="436"/>
      <c r="D133" s="437"/>
      <c r="E133" s="437"/>
      <c r="F133" s="437"/>
      <c r="G133" s="437"/>
      <c r="H133" s="437"/>
      <c r="I133" s="437"/>
      <c r="J133" s="437"/>
      <c r="K133" s="437"/>
      <c r="L133" s="437"/>
      <c r="M133" s="438"/>
      <c r="N133" s="130"/>
      <c r="O133" s="135"/>
      <c r="P133" s="224"/>
      <c r="Q133" s="221"/>
      <c r="R133" s="137"/>
      <c r="S133" s="137"/>
      <c r="T133" s="137"/>
      <c r="U133" s="137"/>
      <c r="V133" s="137"/>
      <c r="W133" s="137"/>
      <c r="X133" s="137"/>
      <c r="Y133" s="137"/>
      <c r="Z133" s="137"/>
      <c r="AA133" s="137"/>
      <c r="AB133" s="222"/>
    </row>
    <row r="134" spans="1:28" ht="15.75" customHeight="1" x14ac:dyDescent="0.2">
      <c r="A134" s="1"/>
      <c r="B134" s="1"/>
      <c r="C134" s="436"/>
      <c r="D134" s="437"/>
      <c r="E134" s="437"/>
      <c r="F134" s="437"/>
      <c r="G134" s="437"/>
      <c r="H134" s="437"/>
      <c r="I134" s="437"/>
      <c r="J134" s="437"/>
      <c r="K134" s="437"/>
      <c r="L134" s="437"/>
      <c r="M134" s="438"/>
      <c r="N134" s="130"/>
      <c r="O134" s="259"/>
      <c r="P134" s="224"/>
      <c r="Q134" s="221"/>
      <c r="R134" s="137"/>
      <c r="S134" s="137"/>
      <c r="T134" s="137"/>
      <c r="U134" s="137"/>
      <c r="V134" s="137"/>
      <c r="W134" s="137"/>
      <c r="X134" s="137"/>
      <c r="Y134" s="137"/>
      <c r="Z134" s="137"/>
      <c r="AA134" s="137"/>
      <c r="AB134" s="222"/>
    </row>
    <row r="135" spans="1:28" ht="15.75" customHeight="1" x14ac:dyDescent="0.2">
      <c r="A135" s="1"/>
      <c r="B135" s="1"/>
      <c r="C135" s="436"/>
      <c r="D135" s="437"/>
      <c r="E135" s="437"/>
      <c r="F135" s="437"/>
      <c r="G135" s="437"/>
      <c r="H135" s="437"/>
      <c r="I135" s="437"/>
      <c r="J135" s="437"/>
      <c r="K135" s="437"/>
      <c r="L135" s="437"/>
      <c r="M135" s="438"/>
      <c r="N135" s="130"/>
      <c r="O135" s="259"/>
      <c r="P135" s="224"/>
      <c r="Q135" s="221"/>
      <c r="R135" s="137"/>
      <c r="S135" s="137"/>
      <c r="T135" s="137"/>
      <c r="U135" s="137"/>
      <c r="V135" s="137"/>
      <c r="W135" s="137"/>
      <c r="X135" s="137"/>
      <c r="Y135" s="137"/>
      <c r="Z135" s="137"/>
      <c r="AA135" s="137"/>
      <c r="AB135" s="222"/>
    </row>
    <row r="136" spans="1:28" ht="15.75" customHeight="1" x14ac:dyDescent="0.2">
      <c r="A136" s="1"/>
      <c r="B136" s="1"/>
      <c r="C136" s="436"/>
      <c r="D136" s="437"/>
      <c r="E136" s="437"/>
      <c r="F136" s="437"/>
      <c r="G136" s="437"/>
      <c r="H136" s="437"/>
      <c r="I136" s="437"/>
      <c r="J136" s="437"/>
      <c r="K136" s="437"/>
      <c r="L136" s="437"/>
      <c r="M136" s="438"/>
      <c r="N136" s="130"/>
      <c r="O136" s="259"/>
      <c r="P136" s="224"/>
      <c r="Q136" s="221"/>
      <c r="R136" s="137"/>
      <c r="S136" s="137"/>
      <c r="T136" s="137"/>
      <c r="U136" s="137"/>
      <c r="V136" s="137"/>
      <c r="W136" s="137"/>
      <c r="X136" s="137"/>
      <c r="Y136" s="137"/>
      <c r="Z136" s="137"/>
      <c r="AA136" s="137"/>
      <c r="AB136" s="222"/>
    </row>
    <row r="137" spans="1:28" ht="15.75" customHeight="1" x14ac:dyDescent="0.2">
      <c r="A137" s="1"/>
      <c r="B137" s="1"/>
      <c r="C137" s="436"/>
      <c r="D137" s="437"/>
      <c r="E137" s="437"/>
      <c r="F137" s="437"/>
      <c r="G137" s="437"/>
      <c r="H137" s="437"/>
      <c r="I137" s="437"/>
      <c r="J137" s="437"/>
      <c r="K137" s="437"/>
      <c r="L137" s="437"/>
      <c r="M137" s="438"/>
      <c r="N137" s="130"/>
      <c r="O137" s="259"/>
      <c r="P137" s="224"/>
      <c r="Q137" s="221"/>
      <c r="R137" s="137"/>
      <c r="S137" s="137"/>
      <c r="T137" s="137"/>
      <c r="U137" s="137"/>
      <c r="V137" s="137"/>
      <c r="W137" s="137"/>
      <c r="X137" s="137"/>
      <c r="Y137" s="137"/>
      <c r="Z137" s="137"/>
      <c r="AA137" s="137"/>
      <c r="AB137" s="222"/>
    </row>
    <row r="138" spans="1:28" ht="15.75" customHeight="1" x14ac:dyDescent="0.2">
      <c r="A138" s="1"/>
      <c r="B138" s="1"/>
      <c r="C138" s="436"/>
      <c r="D138" s="437"/>
      <c r="E138" s="437"/>
      <c r="F138" s="437"/>
      <c r="G138" s="437"/>
      <c r="H138" s="437"/>
      <c r="I138" s="437"/>
      <c r="J138" s="437"/>
      <c r="K138" s="437"/>
      <c r="L138" s="437"/>
      <c r="M138" s="438"/>
      <c r="N138" s="130"/>
      <c r="O138" s="259"/>
      <c r="P138" s="224"/>
      <c r="Q138" s="221"/>
      <c r="R138" s="137"/>
      <c r="S138" s="137"/>
      <c r="T138" s="137"/>
      <c r="U138" s="137"/>
      <c r="V138" s="137"/>
      <c r="W138" s="137"/>
      <c r="X138" s="137"/>
      <c r="Y138" s="137"/>
      <c r="Z138" s="137"/>
      <c r="AA138" s="137"/>
      <c r="AB138" s="222"/>
    </row>
    <row r="139" spans="1:28" ht="15.75" customHeight="1" x14ac:dyDescent="0.2">
      <c r="A139" s="1"/>
      <c r="B139" s="1"/>
      <c r="C139" s="436"/>
      <c r="D139" s="437"/>
      <c r="E139" s="437"/>
      <c r="F139" s="437"/>
      <c r="G139" s="437"/>
      <c r="H139" s="437"/>
      <c r="I139" s="437"/>
      <c r="J139" s="437"/>
      <c r="K139" s="437"/>
      <c r="L139" s="437"/>
      <c r="M139" s="438"/>
      <c r="N139" s="130"/>
      <c r="O139" s="259"/>
      <c r="P139" s="224"/>
      <c r="Q139" s="221"/>
      <c r="R139" s="137"/>
      <c r="S139" s="137"/>
      <c r="T139" s="137"/>
      <c r="U139" s="137"/>
      <c r="V139" s="137"/>
      <c r="W139" s="137"/>
      <c r="X139" s="137"/>
      <c r="Y139" s="137"/>
      <c r="Z139" s="137"/>
      <c r="AA139" s="137"/>
      <c r="AB139" s="222"/>
    </row>
    <row r="140" spans="1:28" ht="15.75" customHeight="1" x14ac:dyDescent="0.2">
      <c r="A140" s="1"/>
      <c r="B140" s="1"/>
      <c r="C140" s="436"/>
      <c r="D140" s="437"/>
      <c r="E140" s="437"/>
      <c r="F140" s="437"/>
      <c r="G140" s="437"/>
      <c r="H140" s="437"/>
      <c r="I140" s="437"/>
      <c r="J140" s="437"/>
      <c r="K140" s="437"/>
      <c r="L140" s="437"/>
      <c r="M140" s="438"/>
      <c r="N140" s="130"/>
      <c r="O140" s="140"/>
      <c r="P140" s="224"/>
      <c r="Q140" s="221"/>
      <c r="R140" s="137"/>
      <c r="S140" s="137"/>
      <c r="T140" s="137"/>
      <c r="U140" s="137"/>
      <c r="V140" s="137"/>
      <c r="W140" s="137"/>
      <c r="X140" s="137"/>
      <c r="Y140" s="137"/>
      <c r="Z140" s="137"/>
      <c r="AA140" s="137"/>
      <c r="AB140" s="222"/>
    </row>
    <row r="141" spans="1:28" ht="15.75" customHeight="1" x14ac:dyDescent="0.2">
      <c r="A141" s="1"/>
      <c r="B141" s="1"/>
      <c r="C141" s="436"/>
      <c r="D141" s="437"/>
      <c r="E141" s="437"/>
      <c r="F141" s="437"/>
      <c r="G141" s="437"/>
      <c r="H141" s="437"/>
      <c r="I141" s="437"/>
      <c r="J141" s="437"/>
      <c r="K141" s="437"/>
      <c r="L141" s="437"/>
      <c r="M141" s="438"/>
      <c r="N141" s="130"/>
      <c r="O141" s="140"/>
      <c r="P141" s="221"/>
      <c r="Q141" s="221"/>
      <c r="R141" s="137"/>
      <c r="S141" s="137"/>
      <c r="T141" s="137"/>
      <c r="U141" s="137"/>
      <c r="V141" s="137"/>
      <c r="W141" s="137"/>
      <c r="X141" s="137"/>
      <c r="Y141" s="137"/>
      <c r="Z141" s="137"/>
      <c r="AA141" s="137"/>
      <c r="AB141" s="222"/>
    </row>
    <row r="142" spans="1:28" ht="15.75" customHeight="1" x14ac:dyDescent="0.2">
      <c r="A142" s="1"/>
      <c r="B142" s="1"/>
      <c r="C142" s="436"/>
      <c r="D142" s="437"/>
      <c r="E142" s="437"/>
      <c r="F142" s="437"/>
      <c r="G142" s="437"/>
      <c r="H142" s="437"/>
      <c r="I142" s="437"/>
      <c r="J142" s="437"/>
      <c r="K142" s="437"/>
      <c r="L142" s="437"/>
      <c r="M142" s="438"/>
      <c r="N142" s="130"/>
      <c r="O142" s="130"/>
      <c r="P142" s="221"/>
      <c r="Q142" s="221"/>
      <c r="R142" s="137"/>
      <c r="S142" s="137"/>
      <c r="T142" s="137"/>
      <c r="U142" s="137"/>
      <c r="V142" s="137"/>
      <c r="W142" s="137"/>
      <c r="X142" s="137"/>
      <c r="Y142" s="137"/>
      <c r="Z142" s="137"/>
      <c r="AA142" s="137"/>
      <c r="AB142" s="222"/>
    </row>
    <row r="143" spans="1:28" ht="15.75" customHeight="1" x14ac:dyDescent="0.2">
      <c r="A143" s="1"/>
      <c r="B143" s="1"/>
      <c r="C143" s="436"/>
      <c r="D143" s="437"/>
      <c r="E143" s="437"/>
      <c r="F143" s="437"/>
      <c r="G143" s="437"/>
      <c r="H143" s="437"/>
      <c r="I143" s="437"/>
      <c r="J143" s="437"/>
      <c r="K143" s="437"/>
      <c r="L143" s="437"/>
      <c r="M143" s="438"/>
      <c r="N143" s="130"/>
      <c r="O143" s="130"/>
      <c r="P143" s="221"/>
      <c r="Q143" s="221"/>
      <c r="R143" s="137"/>
      <c r="S143" s="137"/>
      <c r="T143" s="137"/>
      <c r="U143" s="137"/>
      <c r="V143" s="137"/>
      <c r="W143" s="137"/>
      <c r="X143" s="137"/>
      <c r="Y143" s="137"/>
      <c r="Z143" s="137"/>
      <c r="AA143" s="137"/>
      <c r="AB143" s="222"/>
    </row>
    <row r="144" spans="1:28" ht="15.75" customHeight="1" thickBot="1" x14ac:dyDescent="0.25">
      <c r="A144" s="1"/>
      <c r="B144" s="1"/>
      <c r="C144" s="439"/>
      <c r="D144" s="440"/>
      <c r="E144" s="440"/>
      <c r="F144" s="440"/>
      <c r="G144" s="440"/>
      <c r="H144" s="440"/>
      <c r="I144" s="440"/>
      <c r="J144" s="440"/>
      <c r="K144" s="440"/>
      <c r="L144" s="440"/>
      <c r="M144" s="441"/>
      <c r="N144" s="130"/>
      <c r="O144" s="130"/>
      <c r="P144" s="221"/>
      <c r="Q144" s="221"/>
      <c r="R144" s="137"/>
      <c r="S144" s="137"/>
      <c r="T144" s="137"/>
      <c r="U144" s="137"/>
      <c r="V144" s="137"/>
      <c r="W144" s="137"/>
      <c r="X144" s="137"/>
      <c r="Y144" s="137"/>
      <c r="Z144" s="137"/>
      <c r="AA144" s="137"/>
      <c r="AB144" s="222"/>
    </row>
    <row r="145" spans="1:32" ht="15.75" customHeight="1" x14ac:dyDescent="0.2">
      <c r="A145" s="1"/>
      <c r="B145" s="1"/>
      <c r="C145" s="1"/>
      <c r="D145" s="1"/>
      <c r="E145" s="1"/>
      <c r="F145" s="1"/>
      <c r="G145" s="1"/>
      <c r="H145" s="1"/>
      <c r="I145" s="1"/>
      <c r="J145" s="1"/>
      <c r="K145" s="1"/>
      <c r="L145" s="1"/>
      <c r="M145" s="1"/>
      <c r="N145" s="130"/>
      <c r="O145" s="130"/>
      <c r="P145" s="221"/>
      <c r="Q145" s="221"/>
      <c r="R145" s="137"/>
      <c r="S145" s="137"/>
      <c r="T145" s="137"/>
      <c r="U145" s="137"/>
      <c r="V145" s="137"/>
      <c r="W145" s="137"/>
      <c r="X145" s="137"/>
      <c r="Y145" s="137"/>
      <c r="Z145" s="137"/>
      <c r="AA145" s="137"/>
      <c r="AB145" s="222"/>
    </row>
    <row r="146" spans="1:32" ht="24" x14ac:dyDescent="0.2">
      <c r="A146" s="2" t="s">
        <v>133</v>
      </c>
      <c r="B146" s="1"/>
      <c r="C146" s="1"/>
      <c r="D146" s="1"/>
      <c r="E146" s="1"/>
      <c r="F146" s="1"/>
      <c r="G146" s="1"/>
      <c r="H146" s="1"/>
      <c r="I146" s="1"/>
      <c r="J146" s="1"/>
      <c r="K146" s="1"/>
      <c r="L146" s="1"/>
      <c r="M146" s="1"/>
      <c r="N146" s="130"/>
      <c r="O146" s="130"/>
      <c r="P146" s="130"/>
      <c r="Q146" s="130"/>
    </row>
    <row r="147" spans="1:32" s="148" customFormat="1" ht="32.25" customHeight="1" x14ac:dyDescent="0.2">
      <c r="A147" s="392" t="s">
        <v>134</v>
      </c>
      <c r="B147" s="392"/>
      <c r="C147" s="392"/>
      <c r="D147" s="392"/>
      <c r="E147" s="392"/>
      <c r="F147" s="392"/>
      <c r="G147" s="392"/>
      <c r="H147" s="392"/>
      <c r="I147" s="392"/>
      <c r="J147" s="392"/>
      <c r="K147" s="392"/>
      <c r="L147" s="392"/>
      <c r="M147" s="392"/>
      <c r="N147" s="144"/>
      <c r="O147" s="163" t="str">
        <f>A147</f>
        <v>ตัวชี้วัดผลการดำเนินงานที่สำคัญ</v>
      </c>
      <c r="P147" s="156" t="str">
        <f>IFERROR(AVERAGE(P157,P170,P185,P198,P213,P226),"")</f>
        <v/>
      </c>
      <c r="Q147" s="157"/>
      <c r="R147" s="152"/>
      <c r="S147" s="147"/>
      <c r="T147" s="147"/>
      <c r="U147" s="147"/>
      <c r="V147" s="147"/>
      <c r="W147" s="147"/>
      <c r="X147" s="147"/>
      <c r="Y147" s="147"/>
      <c r="Z147" s="147"/>
      <c r="AA147" s="147"/>
      <c r="AB147" s="153"/>
      <c r="AC147" s="153"/>
    </row>
    <row r="148" spans="1:32" s="199" customFormat="1" ht="32.25" customHeight="1" x14ac:dyDescent="0.2">
      <c r="A148" s="399" t="s">
        <v>135</v>
      </c>
      <c r="B148" s="400"/>
      <c r="C148" s="400"/>
      <c r="D148" s="400"/>
      <c r="E148" s="400"/>
      <c r="F148" s="400"/>
      <c r="G148" s="400"/>
      <c r="H148" s="400"/>
      <c r="I148" s="400"/>
      <c r="J148" s="400"/>
      <c r="K148" s="400"/>
      <c r="L148" s="400"/>
      <c r="M148" s="400"/>
      <c r="N148" s="196"/>
      <c r="O148" s="163"/>
      <c r="P148" s="212"/>
      <c r="Q148" s="213"/>
      <c r="R148" s="197"/>
      <c r="S148" s="197"/>
      <c r="T148" s="197"/>
      <c r="U148" s="197"/>
      <c r="V148" s="197"/>
      <c r="W148" s="197"/>
      <c r="X148" s="197"/>
      <c r="Y148" s="197"/>
      <c r="Z148" s="197"/>
      <c r="AA148" s="197"/>
      <c r="AB148" s="197"/>
      <c r="AC148" s="197"/>
      <c r="AD148" s="197"/>
      <c r="AE148" s="198"/>
      <c r="AF148" s="198"/>
    </row>
    <row r="149" spans="1:32" ht="15.95" customHeight="1" x14ac:dyDescent="0.2">
      <c r="A149" s="1"/>
      <c r="B149" s="3" t="s">
        <v>420</v>
      </c>
      <c r="C149" s="1"/>
      <c r="D149" s="3"/>
      <c r="E149" s="1"/>
      <c r="F149" s="1"/>
      <c r="G149" s="1"/>
      <c r="H149" s="1"/>
      <c r="I149" s="1"/>
      <c r="J149" s="1"/>
      <c r="K149" s="1"/>
      <c r="L149" s="1"/>
      <c r="M149" s="1"/>
      <c r="N149" s="21"/>
      <c r="O149" s="21"/>
      <c r="P149" s="21"/>
      <c r="Q149" s="21"/>
    </row>
    <row r="150" spans="1:32" ht="8.1" customHeight="1" x14ac:dyDescent="0.2">
      <c r="A150" s="1"/>
      <c r="B150" s="1"/>
      <c r="C150" s="1"/>
      <c r="D150" s="1"/>
      <c r="E150" s="1"/>
      <c r="F150" s="1"/>
      <c r="G150" s="1"/>
      <c r="H150" s="1"/>
      <c r="I150" s="1"/>
      <c r="J150" s="1"/>
      <c r="K150" s="1"/>
      <c r="L150" s="1"/>
      <c r="M150" s="1"/>
      <c r="N150" s="21"/>
      <c r="O150" s="21"/>
      <c r="P150" s="21"/>
      <c r="Q150" s="21"/>
    </row>
    <row r="151" spans="1:32" ht="15.95" customHeight="1" thickBot="1" x14ac:dyDescent="0.25">
      <c r="A151" s="1"/>
      <c r="B151" s="3"/>
      <c r="C151" s="8" t="s">
        <v>137</v>
      </c>
      <c r="D151" s="3"/>
      <c r="E151" s="1"/>
      <c r="F151" s="1"/>
      <c r="G151" s="1"/>
      <c r="H151" s="1"/>
      <c r="I151" s="1"/>
      <c r="J151" s="1"/>
      <c r="K151" s="1"/>
      <c r="L151" s="1"/>
      <c r="M151" s="1"/>
      <c r="N151" s="21"/>
      <c r="O151" s="21"/>
      <c r="P151" s="21"/>
      <c r="Q151" s="21"/>
    </row>
    <row r="152" spans="1:32" ht="32.1" customHeight="1" thickBot="1" x14ac:dyDescent="0.25">
      <c r="A152" s="1"/>
      <c r="B152" s="1"/>
      <c r="C152" s="445" t="s">
        <v>421</v>
      </c>
      <c r="D152" s="446"/>
      <c r="E152" s="446"/>
      <c r="F152" s="446"/>
      <c r="G152" s="446"/>
      <c r="H152" s="446"/>
      <c r="I152" s="446"/>
      <c r="J152" s="446"/>
      <c r="K152" s="446"/>
      <c r="L152" s="446"/>
      <c r="M152" s="447"/>
      <c r="N152" s="21"/>
      <c r="O152" s="21"/>
      <c r="P152" s="21"/>
      <c r="Q152" s="21"/>
    </row>
    <row r="153" spans="1:32" ht="15.95" customHeight="1" thickBot="1" x14ac:dyDescent="0.25">
      <c r="A153" s="1"/>
      <c r="B153" s="1"/>
      <c r="C153" s="11" t="s">
        <v>138</v>
      </c>
      <c r="D153" s="1"/>
      <c r="E153" s="1"/>
      <c r="F153" s="1"/>
      <c r="G153" s="1"/>
      <c r="H153" s="1"/>
      <c r="I153" s="1"/>
      <c r="J153" s="1"/>
      <c r="K153" s="1"/>
      <c r="L153" s="1"/>
      <c r="M153" s="1"/>
      <c r="N153" s="21"/>
      <c r="O153" s="21"/>
      <c r="P153" s="21"/>
      <c r="Q153" s="21"/>
    </row>
    <row r="154" spans="1:32" ht="15.95" customHeight="1" thickBot="1" x14ac:dyDescent="0.25">
      <c r="A154" s="1"/>
      <c r="B154" s="1"/>
      <c r="C154" s="442"/>
      <c r="D154" s="443"/>
      <c r="E154" s="443"/>
      <c r="F154" s="443"/>
      <c r="G154" s="443"/>
      <c r="H154" s="443"/>
      <c r="I154" s="443"/>
      <c r="J154" s="443"/>
      <c r="K154" s="443"/>
      <c r="L154" s="443"/>
      <c r="M154" s="444"/>
      <c r="N154" s="21"/>
      <c r="O154" s="21"/>
      <c r="P154" s="21"/>
      <c r="Q154" s="21"/>
    </row>
    <row r="155" spans="1:32" ht="15.95" customHeight="1" x14ac:dyDescent="0.2">
      <c r="A155" s="1"/>
      <c r="B155" s="3"/>
      <c r="C155" s="360" t="s">
        <v>139</v>
      </c>
      <c r="D155" s="8"/>
      <c r="E155" s="362" t="s">
        <v>140</v>
      </c>
      <c r="F155" s="11"/>
      <c r="G155" s="364" t="s">
        <v>141</v>
      </c>
      <c r="H155" s="10"/>
      <c r="I155" s="366" t="s">
        <v>142</v>
      </c>
      <c r="J155" s="366"/>
      <c r="K155" s="366"/>
      <c r="L155" s="366"/>
      <c r="M155" s="366"/>
      <c r="N155" s="21"/>
      <c r="O155" s="21"/>
      <c r="P155" s="21"/>
      <c r="Q155" s="21"/>
    </row>
    <row r="156" spans="1:32" ht="15.95" customHeight="1" thickBot="1" x14ac:dyDescent="0.25">
      <c r="A156" s="1"/>
      <c r="B156" s="3"/>
      <c r="C156" s="361"/>
      <c r="D156" s="8"/>
      <c r="E156" s="363"/>
      <c r="F156" s="11"/>
      <c r="G156" s="365"/>
      <c r="H156" s="12"/>
      <c r="I156" s="13">
        <v>2565</v>
      </c>
      <c r="J156" s="13"/>
      <c r="K156" s="13">
        <v>2566</v>
      </c>
      <c r="L156" s="13"/>
      <c r="M156" s="13">
        <v>2567</v>
      </c>
      <c r="N156" s="21"/>
      <c r="O156" s="21"/>
      <c r="P156" s="21"/>
      <c r="Q156" s="21"/>
    </row>
    <row r="157" spans="1:32" ht="15.95" customHeight="1" thickBot="1" x14ac:dyDescent="0.4">
      <c r="A157" s="1"/>
      <c r="B157" s="3"/>
      <c r="C157" s="172"/>
      <c r="D157" s="3"/>
      <c r="E157" s="173"/>
      <c r="F157" s="1"/>
      <c r="G157" s="174"/>
      <c r="H157" s="109"/>
      <c r="I157" s="174"/>
      <c r="J157" s="110"/>
      <c r="K157" s="174"/>
      <c r="L157" s="110"/>
      <c r="M157" s="174"/>
      <c r="N157" s="21"/>
      <c r="O157" s="21" t="str">
        <f>C152</f>
        <v>ตัวชี้วัดของการลดต้นทุนทั้งในระดับกระบวนการอันเกิดจากการปรับปรุงงาน และการนำเทคโนโลยีดิจิทัลมาใช้ เพื่อลดต้นทุนในการทำงาน เช่น ต้นทุนที่ลดลงจากการใช้เทคโนโลยีดิจิทัล</v>
      </c>
      <c r="P157" s="138" t="str">
        <f>ตัววัดหมวด7และคำนวณคะแนน!N58</f>
        <v/>
      </c>
      <c r="Q157" s="21"/>
      <c r="T157" s="136" t="s">
        <v>143</v>
      </c>
      <c r="U157" s="136" t="s">
        <v>144</v>
      </c>
    </row>
    <row r="158" spans="1:32" ht="15.95" customHeight="1" x14ac:dyDescent="0.2">
      <c r="A158" s="1"/>
      <c r="B158" s="1"/>
      <c r="C158" s="1"/>
      <c r="D158" s="1"/>
      <c r="E158" s="1"/>
      <c r="F158" s="1"/>
      <c r="G158" s="1"/>
      <c r="H158" s="1"/>
      <c r="I158" s="1"/>
      <c r="J158" s="1"/>
      <c r="K158" s="1"/>
      <c r="L158" s="1"/>
      <c r="M158" s="1"/>
      <c r="N158" s="21"/>
      <c r="O158" s="21"/>
      <c r="P158" s="21"/>
      <c r="Q158" s="21"/>
    </row>
    <row r="159" spans="1:32" ht="15.95" customHeight="1" thickBot="1" x14ac:dyDescent="0.25">
      <c r="A159" s="1"/>
      <c r="B159" s="1"/>
      <c r="C159" s="13" t="s">
        <v>145</v>
      </c>
      <c r="D159" s="1"/>
      <c r="E159" s="1"/>
      <c r="F159" s="1"/>
      <c r="G159" s="1"/>
      <c r="H159" s="1"/>
      <c r="I159" s="1"/>
      <c r="J159" s="1"/>
      <c r="K159" s="1"/>
      <c r="L159" s="1"/>
      <c r="M159" s="1"/>
      <c r="N159" s="21"/>
      <c r="O159" s="21"/>
      <c r="P159" s="21"/>
      <c r="Q159" s="21"/>
    </row>
    <row r="160" spans="1:32" ht="15.95" customHeight="1" x14ac:dyDescent="0.2">
      <c r="A160" s="1"/>
      <c r="B160" s="1"/>
      <c r="C160" s="433"/>
      <c r="D160" s="434"/>
      <c r="E160" s="434"/>
      <c r="F160" s="434"/>
      <c r="G160" s="434"/>
      <c r="H160" s="434"/>
      <c r="I160" s="434"/>
      <c r="J160" s="434"/>
      <c r="K160" s="434"/>
      <c r="L160" s="434"/>
      <c r="M160" s="435"/>
      <c r="N160" s="21"/>
      <c r="O160" s="21"/>
      <c r="P160" s="21"/>
      <c r="Q160" s="21"/>
    </row>
    <row r="161" spans="1:21" ht="15.95" customHeight="1" x14ac:dyDescent="0.2">
      <c r="A161" s="1"/>
      <c r="B161" s="1"/>
      <c r="C161" s="436"/>
      <c r="D161" s="437"/>
      <c r="E161" s="437"/>
      <c r="F161" s="437"/>
      <c r="G161" s="437"/>
      <c r="H161" s="437"/>
      <c r="I161" s="437"/>
      <c r="J161" s="437"/>
      <c r="K161" s="437"/>
      <c r="L161" s="437"/>
      <c r="M161" s="438"/>
      <c r="N161" s="21"/>
      <c r="O161" s="21"/>
      <c r="P161" s="21"/>
      <c r="Q161" s="21"/>
    </row>
    <row r="162" spans="1:21" ht="15.95" customHeight="1" thickBot="1" x14ac:dyDescent="0.25">
      <c r="A162" s="1"/>
      <c r="B162" s="1"/>
      <c r="C162" s="439"/>
      <c r="D162" s="440"/>
      <c r="E162" s="440"/>
      <c r="F162" s="440"/>
      <c r="G162" s="440"/>
      <c r="H162" s="440"/>
      <c r="I162" s="440"/>
      <c r="J162" s="440"/>
      <c r="K162" s="440"/>
      <c r="L162" s="440"/>
      <c r="M162" s="441"/>
      <c r="N162" s="21"/>
      <c r="O162" s="21"/>
      <c r="P162" s="21"/>
      <c r="Q162" s="21"/>
    </row>
    <row r="163" spans="1:21" ht="15.95" customHeight="1" x14ac:dyDescent="0.2">
      <c r="A163" s="1"/>
      <c r="B163" s="1"/>
      <c r="C163" s="1"/>
      <c r="D163" s="1"/>
      <c r="E163" s="1"/>
      <c r="F163" s="1"/>
      <c r="G163" s="1"/>
      <c r="H163" s="1"/>
      <c r="I163" s="1"/>
      <c r="J163" s="1"/>
      <c r="K163" s="1"/>
      <c r="L163" s="1"/>
      <c r="M163" s="1"/>
      <c r="N163" s="21"/>
      <c r="O163" s="21"/>
      <c r="P163" s="21"/>
      <c r="Q163" s="21"/>
    </row>
    <row r="164" spans="1:21" ht="15.95" customHeight="1" thickBot="1" x14ac:dyDescent="0.25">
      <c r="A164" s="1"/>
      <c r="B164" s="3"/>
      <c r="C164" s="8" t="s">
        <v>137</v>
      </c>
      <c r="D164" s="3"/>
      <c r="E164" s="1"/>
      <c r="F164" s="1"/>
      <c r="G164" s="1"/>
      <c r="H164" s="1"/>
      <c r="I164" s="1"/>
      <c r="J164" s="1"/>
      <c r="K164" s="1"/>
      <c r="L164" s="1"/>
      <c r="M164" s="1"/>
      <c r="N164" s="21"/>
      <c r="O164" s="21"/>
      <c r="P164" s="21"/>
      <c r="Q164" s="21"/>
    </row>
    <row r="165" spans="1:21" ht="32.1" customHeight="1" thickBot="1" x14ac:dyDescent="0.25">
      <c r="A165" s="1"/>
      <c r="B165" s="1"/>
      <c r="C165" s="445" t="s">
        <v>421</v>
      </c>
      <c r="D165" s="446"/>
      <c r="E165" s="446"/>
      <c r="F165" s="446"/>
      <c r="G165" s="446"/>
      <c r="H165" s="446"/>
      <c r="I165" s="446"/>
      <c r="J165" s="446"/>
      <c r="K165" s="446"/>
      <c r="L165" s="446"/>
      <c r="M165" s="447"/>
      <c r="N165" s="21"/>
      <c r="O165" s="21"/>
      <c r="P165" s="21"/>
      <c r="Q165" s="21"/>
    </row>
    <row r="166" spans="1:21" ht="15.95" customHeight="1" thickBot="1" x14ac:dyDescent="0.25">
      <c r="A166" s="1"/>
      <c r="B166" s="1"/>
      <c r="C166" s="11" t="s">
        <v>138</v>
      </c>
      <c r="D166" s="1"/>
      <c r="E166" s="1"/>
      <c r="F166" s="1"/>
      <c r="G166" s="1"/>
      <c r="H166" s="1"/>
      <c r="I166" s="1"/>
      <c r="J166" s="1"/>
      <c r="K166" s="1"/>
      <c r="L166" s="1"/>
      <c r="M166" s="1"/>
      <c r="N166" s="21"/>
      <c r="O166" s="21"/>
      <c r="P166" s="21"/>
      <c r="Q166" s="21"/>
    </row>
    <row r="167" spans="1:21" ht="15.95" customHeight="1" thickBot="1" x14ac:dyDescent="0.25">
      <c r="A167" s="1"/>
      <c r="B167" s="1"/>
      <c r="C167" s="442"/>
      <c r="D167" s="443"/>
      <c r="E167" s="443"/>
      <c r="F167" s="443"/>
      <c r="G167" s="443"/>
      <c r="H167" s="443"/>
      <c r="I167" s="443"/>
      <c r="J167" s="443"/>
      <c r="K167" s="443"/>
      <c r="L167" s="443"/>
      <c r="M167" s="444"/>
      <c r="N167" s="21"/>
      <c r="O167" s="21"/>
      <c r="P167" s="21"/>
      <c r="Q167" s="21"/>
    </row>
    <row r="168" spans="1:21" ht="15.95" customHeight="1" x14ac:dyDescent="0.2">
      <c r="A168" s="1"/>
      <c r="B168" s="3"/>
      <c r="C168" s="360" t="s">
        <v>139</v>
      </c>
      <c r="D168" s="8"/>
      <c r="E168" s="362" t="s">
        <v>140</v>
      </c>
      <c r="F168" s="11"/>
      <c r="G168" s="364" t="s">
        <v>141</v>
      </c>
      <c r="H168" s="10"/>
      <c r="I168" s="366" t="s">
        <v>142</v>
      </c>
      <c r="J168" s="366"/>
      <c r="K168" s="366"/>
      <c r="L168" s="366"/>
      <c r="M168" s="366"/>
      <c r="N168" s="21"/>
      <c r="O168" s="21"/>
      <c r="P168" s="21"/>
      <c r="Q168" s="21"/>
    </row>
    <row r="169" spans="1:21" ht="15.95" customHeight="1" thickBot="1" x14ac:dyDescent="0.25">
      <c r="A169" s="1"/>
      <c r="B169" s="3"/>
      <c r="C169" s="361"/>
      <c r="D169" s="8"/>
      <c r="E169" s="363"/>
      <c r="F169" s="11"/>
      <c r="G169" s="365"/>
      <c r="H169" s="12"/>
      <c r="I169" s="13">
        <v>2565</v>
      </c>
      <c r="J169" s="13"/>
      <c r="K169" s="13">
        <v>2566</v>
      </c>
      <c r="L169" s="13"/>
      <c r="M169" s="13">
        <v>2567</v>
      </c>
      <c r="N169" s="21"/>
      <c r="O169" s="21"/>
      <c r="P169" s="21"/>
      <c r="Q169" s="21"/>
    </row>
    <row r="170" spans="1:21" ht="15.95" customHeight="1" thickBot="1" x14ac:dyDescent="0.4">
      <c r="A170" s="1"/>
      <c r="B170" s="3"/>
      <c r="C170" s="172"/>
      <c r="D170" s="3"/>
      <c r="E170" s="173"/>
      <c r="F170" s="1"/>
      <c r="G170" s="174"/>
      <c r="H170" s="109"/>
      <c r="I170" s="174"/>
      <c r="J170" s="110"/>
      <c r="K170" s="174"/>
      <c r="L170" s="110"/>
      <c r="M170" s="174"/>
      <c r="N170" s="21"/>
      <c r="O170" s="21" t="str">
        <f>C165</f>
        <v>ตัวชี้วัดของการลดต้นทุนทั้งในระดับกระบวนการอันเกิดจากการปรับปรุงงาน และการนำเทคโนโลยีดิจิทัลมาใช้ เพื่อลดต้นทุนในการทำงาน เช่น ต้นทุนที่ลดลงจากการใช้เทคโนโลยีดิจิทัล</v>
      </c>
      <c r="P170" s="138" t="str">
        <f>ตัววัดหมวด7และคำนวณคะแนน!N59</f>
        <v/>
      </c>
      <c r="Q170" s="21"/>
      <c r="T170" s="136" t="s">
        <v>143</v>
      </c>
      <c r="U170" s="136" t="s">
        <v>144</v>
      </c>
    </row>
    <row r="171" spans="1:21" ht="15.95" customHeight="1" x14ac:dyDescent="0.2">
      <c r="A171" s="1"/>
      <c r="B171" s="1"/>
      <c r="C171" s="1"/>
      <c r="D171" s="1"/>
      <c r="E171" s="1"/>
      <c r="F171" s="1"/>
      <c r="G171" s="1"/>
      <c r="H171" s="1"/>
      <c r="I171" s="1"/>
      <c r="J171" s="1"/>
      <c r="K171" s="1"/>
      <c r="L171" s="1"/>
      <c r="M171" s="1"/>
      <c r="N171" s="21"/>
      <c r="O171" s="21"/>
      <c r="P171" s="21"/>
      <c r="Q171" s="21"/>
    </row>
    <row r="172" spans="1:21" ht="15.95" customHeight="1" thickBot="1" x14ac:dyDescent="0.25">
      <c r="A172" s="1"/>
      <c r="B172" s="1"/>
      <c r="C172" s="13" t="s">
        <v>145</v>
      </c>
      <c r="D172" s="1"/>
      <c r="E172" s="1"/>
      <c r="F172" s="1"/>
      <c r="G172" s="1"/>
      <c r="H172" s="1"/>
      <c r="I172" s="1"/>
      <c r="J172" s="1"/>
      <c r="K172" s="1"/>
      <c r="L172" s="1"/>
      <c r="M172" s="1"/>
      <c r="N172" s="21"/>
      <c r="O172" s="21"/>
      <c r="P172" s="21"/>
      <c r="Q172" s="21"/>
    </row>
    <row r="173" spans="1:21" ht="15.95" customHeight="1" x14ac:dyDescent="0.2">
      <c r="A173" s="1"/>
      <c r="B173" s="1"/>
      <c r="C173" s="433"/>
      <c r="D173" s="434"/>
      <c r="E173" s="434"/>
      <c r="F173" s="434"/>
      <c r="G173" s="434"/>
      <c r="H173" s="434"/>
      <c r="I173" s="434"/>
      <c r="J173" s="434"/>
      <c r="K173" s="434"/>
      <c r="L173" s="434"/>
      <c r="M173" s="435"/>
      <c r="N173" s="21"/>
      <c r="O173" s="21"/>
      <c r="P173" s="21"/>
      <c r="Q173" s="21"/>
    </row>
    <row r="174" spans="1:21" ht="15.95" customHeight="1" x14ac:dyDescent="0.2">
      <c r="A174" s="1"/>
      <c r="B174" s="1"/>
      <c r="C174" s="436"/>
      <c r="D174" s="437"/>
      <c r="E174" s="437"/>
      <c r="F174" s="437"/>
      <c r="G174" s="437"/>
      <c r="H174" s="437"/>
      <c r="I174" s="437"/>
      <c r="J174" s="437"/>
      <c r="K174" s="437"/>
      <c r="L174" s="437"/>
      <c r="M174" s="438"/>
      <c r="N174" s="21"/>
      <c r="O174" s="21"/>
      <c r="P174" s="21"/>
      <c r="Q174" s="21"/>
    </row>
    <row r="175" spans="1:21" ht="15.95" customHeight="1" thickBot="1" x14ac:dyDescent="0.25">
      <c r="A175" s="1"/>
      <c r="B175" s="1"/>
      <c r="C175" s="439"/>
      <c r="D175" s="440"/>
      <c r="E175" s="440"/>
      <c r="F175" s="440"/>
      <c r="G175" s="440"/>
      <c r="H175" s="440"/>
      <c r="I175" s="440"/>
      <c r="J175" s="440"/>
      <c r="K175" s="440"/>
      <c r="L175" s="440"/>
      <c r="M175" s="441"/>
      <c r="N175" s="21"/>
      <c r="O175" s="21"/>
      <c r="P175" s="21"/>
      <c r="Q175" s="21"/>
    </row>
    <row r="176" spans="1:21" ht="15.95" customHeight="1" x14ac:dyDescent="0.2">
      <c r="A176" s="1"/>
      <c r="B176" s="1"/>
      <c r="C176" s="1"/>
      <c r="D176" s="1"/>
      <c r="E176" s="1"/>
      <c r="F176" s="1"/>
      <c r="G176" s="1"/>
      <c r="H176" s="1"/>
      <c r="I176" s="1"/>
      <c r="J176" s="1"/>
      <c r="K176" s="1"/>
      <c r="L176" s="1"/>
      <c r="M176" s="1"/>
      <c r="N176" s="21"/>
      <c r="O176" s="21"/>
      <c r="P176" s="21"/>
      <c r="Q176" s="21"/>
    </row>
    <row r="177" spans="1:21" ht="15.95" customHeight="1" x14ac:dyDescent="0.2">
      <c r="A177" s="1"/>
      <c r="B177" s="3" t="s">
        <v>422</v>
      </c>
      <c r="C177" s="1"/>
      <c r="D177" s="3"/>
      <c r="E177" s="1"/>
      <c r="F177" s="1"/>
      <c r="G177" s="1"/>
      <c r="H177" s="1"/>
      <c r="I177" s="1"/>
      <c r="J177" s="1"/>
      <c r="K177" s="1"/>
      <c r="L177" s="1"/>
      <c r="M177" s="1"/>
      <c r="N177" s="21"/>
      <c r="O177" s="21"/>
      <c r="P177" s="21"/>
      <c r="Q177" s="21"/>
    </row>
    <row r="178" spans="1:21" ht="8.1" customHeight="1" x14ac:dyDescent="0.2">
      <c r="A178" s="1"/>
      <c r="B178" s="1"/>
      <c r="C178" s="1"/>
      <c r="D178" s="1"/>
      <c r="E178" s="1"/>
      <c r="F178" s="1"/>
      <c r="G178" s="1"/>
      <c r="H178" s="1"/>
      <c r="I178" s="1"/>
      <c r="J178" s="1"/>
      <c r="K178" s="1"/>
      <c r="L178" s="1"/>
      <c r="M178" s="1"/>
      <c r="N178" s="21"/>
      <c r="O178" s="21"/>
      <c r="P178" s="21"/>
      <c r="Q178" s="21"/>
    </row>
    <row r="179" spans="1:21" ht="15.95" customHeight="1" thickBot="1" x14ac:dyDescent="0.25">
      <c r="A179" s="1"/>
      <c r="B179" s="3"/>
      <c r="C179" s="8" t="s">
        <v>137</v>
      </c>
      <c r="D179" s="3"/>
      <c r="E179" s="1"/>
      <c r="F179" s="1"/>
      <c r="G179" s="1"/>
      <c r="H179" s="1"/>
      <c r="I179" s="1"/>
      <c r="J179" s="1"/>
      <c r="K179" s="1"/>
      <c r="L179" s="1"/>
      <c r="M179" s="1"/>
      <c r="N179" s="21"/>
      <c r="O179" s="21"/>
      <c r="P179" s="21"/>
      <c r="Q179" s="21"/>
    </row>
    <row r="180" spans="1:21" ht="15.95" customHeight="1" thickBot="1" x14ac:dyDescent="0.25">
      <c r="A180" s="1"/>
      <c r="B180" s="1"/>
      <c r="C180" s="445" t="s">
        <v>423</v>
      </c>
      <c r="D180" s="446"/>
      <c r="E180" s="446"/>
      <c r="F180" s="446"/>
      <c r="G180" s="446"/>
      <c r="H180" s="446"/>
      <c r="I180" s="446"/>
      <c r="J180" s="446"/>
      <c r="K180" s="446"/>
      <c r="L180" s="446"/>
      <c r="M180" s="447"/>
      <c r="N180" s="21"/>
      <c r="O180" s="21"/>
      <c r="P180" s="21"/>
      <c r="Q180" s="21"/>
    </row>
    <row r="181" spans="1:21" ht="15.95" customHeight="1" thickBot="1" x14ac:dyDescent="0.25">
      <c r="A181" s="1"/>
      <c r="B181" s="1"/>
      <c r="C181" s="11" t="s">
        <v>138</v>
      </c>
      <c r="D181" s="1"/>
      <c r="E181" s="1"/>
      <c r="F181" s="1"/>
      <c r="G181" s="1"/>
      <c r="H181" s="1"/>
      <c r="I181" s="1"/>
      <c r="J181" s="1"/>
      <c r="K181" s="1"/>
      <c r="L181" s="1"/>
      <c r="M181" s="1"/>
      <c r="N181" s="21"/>
      <c r="O181" s="21"/>
      <c r="P181" s="21"/>
      <c r="Q181" s="21"/>
    </row>
    <row r="182" spans="1:21" ht="15.95" customHeight="1" thickBot="1" x14ac:dyDescent="0.25">
      <c r="A182" s="1"/>
      <c r="B182" s="1"/>
      <c r="C182" s="442"/>
      <c r="D182" s="443"/>
      <c r="E182" s="443"/>
      <c r="F182" s="443"/>
      <c r="G182" s="443"/>
      <c r="H182" s="443"/>
      <c r="I182" s="443"/>
      <c r="J182" s="443"/>
      <c r="K182" s="443"/>
      <c r="L182" s="443"/>
      <c r="M182" s="444"/>
      <c r="N182" s="21"/>
      <c r="O182" s="21"/>
      <c r="P182" s="21"/>
      <c r="Q182" s="21"/>
    </row>
    <row r="183" spans="1:21" ht="15.95" customHeight="1" x14ac:dyDescent="0.2">
      <c r="A183" s="1"/>
      <c r="B183" s="3"/>
      <c r="C183" s="360" t="s">
        <v>139</v>
      </c>
      <c r="D183" s="8"/>
      <c r="E183" s="362" t="s">
        <v>140</v>
      </c>
      <c r="F183" s="11"/>
      <c r="G183" s="364" t="s">
        <v>141</v>
      </c>
      <c r="H183" s="10"/>
      <c r="I183" s="366" t="s">
        <v>142</v>
      </c>
      <c r="J183" s="366"/>
      <c r="K183" s="366"/>
      <c r="L183" s="366"/>
      <c r="M183" s="366"/>
      <c r="N183" s="21"/>
      <c r="O183" s="21"/>
      <c r="P183" s="21"/>
      <c r="Q183" s="21"/>
    </row>
    <row r="184" spans="1:21" ht="15.95" customHeight="1" thickBot="1" x14ac:dyDescent="0.25">
      <c r="A184" s="1"/>
      <c r="B184" s="3"/>
      <c r="C184" s="361"/>
      <c r="D184" s="8"/>
      <c r="E184" s="363"/>
      <c r="F184" s="11"/>
      <c r="G184" s="365"/>
      <c r="H184" s="12"/>
      <c r="I184" s="13">
        <v>2565</v>
      </c>
      <c r="J184" s="13"/>
      <c r="K184" s="13">
        <v>2566</v>
      </c>
      <c r="L184" s="13"/>
      <c r="M184" s="13">
        <v>2567</v>
      </c>
      <c r="N184" s="21"/>
      <c r="O184" s="21"/>
      <c r="P184" s="21"/>
      <c r="Q184" s="21"/>
    </row>
    <row r="185" spans="1:21" ht="15.95" customHeight="1" thickBot="1" x14ac:dyDescent="0.4">
      <c r="A185" s="1"/>
      <c r="B185" s="3"/>
      <c r="C185" s="172"/>
      <c r="D185" s="3"/>
      <c r="E185" s="173"/>
      <c r="F185" s="1"/>
      <c r="G185" s="174"/>
      <c r="H185" s="109"/>
      <c r="I185" s="174"/>
      <c r="J185" s="110"/>
      <c r="K185" s="174"/>
      <c r="L185" s="110"/>
      <c r="M185" s="174"/>
      <c r="N185" s="21"/>
      <c r="O185" s="21" t="str">
        <f>C180</f>
        <v>ตัวชี้วัดของผลสำเร็จการดำเนินการเตรียมพร้อมและการบรรเทาผลกระทบด้านภัยพิบัติต่าง ๆ</v>
      </c>
      <c r="P185" s="138" t="str">
        <f>ตัววัดหมวด7และคำนวณคะแนน!N60</f>
        <v/>
      </c>
      <c r="Q185" s="21"/>
      <c r="T185" s="136" t="s">
        <v>143</v>
      </c>
      <c r="U185" s="136" t="s">
        <v>144</v>
      </c>
    </row>
    <row r="186" spans="1:21" ht="15.95" customHeight="1" x14ac:dyDescent="0.2">
      <c r="A186" s="1"/>
      <c r="B186" s="1"/>
      <c r="C186" s="1"/>
      <c r="D186" s="1"/>
      <c r="E186" s="1"/>
      <c r="F186" s="1"/>
      <c r="G186" s="1"/>
      <c r="H186" s="1"/>
      <c r="I186" s="1"/>
      <c r="J186" s="1"/>
      <c r="K186" s="1"/>
      <c r="L186" s="1"/>
      <c r="M186" s="1"/>
      <c r="N186" s="21"/>
      <c r="O186" s="21"/>
      <c r="P186" s="21"/>
      <c r="Q186" s="21"/>
    </row>
    <row r="187" spans="1:21" ht="15.95" customHeight="1" thickBot="1" x14ac:dyDescent="0.25">
      <c r="A187" s="1"/>
      <c r="B187" s="1"/>
      <c r="C187" s="13" t="s">
        <v>145</v>
      </c>
      <c r="D187" s="1"/>
      <c r="E187" s="1"/>
      <c r="F187" s="1"/>
      <c r="G187" s="1"/>
      <c r="H187" s="1"/>
      <c r="I187" s="1"/>
      <c r="J187" s="1"/>
      <c r="K187" s="1"/>
      <c r="L187" s="1"/>
      <c r="M187" s="1"/>
      <c r="N187" s="21"/>
      <c r="O187" s="21"/>
      <c r="P187" s="21"/>
      <c r="Q187" s="21"/>
    </row>
    <row r="188" spans="1:21" ht="15.95" customHeight="1" x14ac:dyDescent="0.2">
      <c r="A188" s="1"/>
      <c r="B188" s="1"/>
      <c r="C188" s="433"/>
      <c r="D188" s="434"/>
      <c r="E188" s="434"/>
      <c r="F188" s="434"/>
      <c r="G188" s="434"/>
      <c r="H188" s="434"/>
      <c r="I188" s="434"/>
      <c r="J188" s="434"/>
      <c r="K188" s="434"/>
      <c r="L188" s="434"/>
      <c r="M188" s="435"/>
      <c r="N188" s="21"/>
      <c r="O188" s="21"/>
      <c r="P188" s="21"/>
      <c r="Q188" s="21"/>
    </row>
    <row r="189" spans="1:21" ht="15.95" customHeight="1" x14ac:dyDescent="0.2">
      <c r="A189" s="1"/>
      <c r="B189" s="1"/>
      <c r="C189" s="436"/>
      <c r="D189" s="437"/>
      <c r="E189" s="437"/>
      <c r="F189" s="437"/>
      <c r="G189" s="437"/>
      <c r="H189" s="437"/>
      <c r="I189" s="437"/>
      <c r="J189" s="437"/>
      <c r="K189" s="437"/>
      <c r="L189" s="437"/>
      <c r="M189" s="438"/>
      <c r="N189" s="21"/>
      <c r="O189" s="21"/>
      <c r="P189" s="21"/>
      <c r="Q189" s="21"/>
    </row>
    <row r="190" spans="1:21" ht="15.95" customHeight="1" thickBot="1" x14ac:dyDescent="0.25">
      <c r="A190" s="1"/>
      <c r="B190" s="1"/>
      <c r="C190" s="439"/>
      <c r="D190" s="440"/>
      <c r="E190" s="440"/>
      <c r="F190" s="440"/>
      <c r="G190" s="440"/>
      <c r="H190" s="440"/>
      <c r="I190" s="440"/>
      <c r="J190" s="440"/>
      <c r="K190" s="440"/>
      <c r="L190" s="440"/>
      <c r="M190" s="441"/>
      <c r="N190" s="21"/>
      <c r="O190" s="21"/>
      <c r="P190" s="21"/>
      <c r="Q190" s="21"/>
    </row>
    <row r="191" spans="1:21" ht="15.95" customHeight="1" x14ac:dyDescent="0.2">
      <c r="A191" s="1"/>
      <c r="B191" s="1"/>
      <c r="C191" s="1"/>
      <c r="D191" s="1"/>
      <c r="E191" s="1"/>
      <c r="F191" s="1"/>
      <c r="G191" s="1"/>
      <c r="H191" s="1"/>
      <c r="I191" s="1"/>
      <c r="J191" s="1"/>
      <c r="K191" s="1"/>
      <c r="L191" s="1"/>
      <c r="M191" s="1"/>
      <c r="N191" s="21"/>
      <c r="O191" s="21"/>
      <c r="P191" s="21"/>
      <c r="Q191" s="21"/>
    </row>
    <row r="192" spans="1:21" ht="15.95" customHeight="1" thickBot="1" x14ac:dyDescent="0.25">
      <c r="A192" s="1"/>
      <c r="B192" s="3"/>
      <c r="C192" s="8" t="s">
        <v>137</v>
      </c>
      <c r="D192" s="3"/>
      <c r="E192" s="1"/>
      <c r="F192" s="1"/>
      <c r="G192" s="1"/>
      <c r="H192" s="1"/>
      <c r="I192" s="1"/>
      <c r="J192" s="1"/>
      <c r="K192" s="1"/>
      <c r="L192" s="1"/>
      <c r="M192" s="1"/>
      <c r="N192" s="21"/>
      <c r="O192" s="21"/>
      <c r="P192" s="21"/>
      <c r="Q192" s="21"/>
    </row>
    <row r="193" spans="1:21" ht="15.95" customHeight="1" thickBot="1" x14ac:dyDescent="0.25">
      <c r="A193" s="1"/>
      <c r="B193" s="1"/>
      <c r="C193" s="445" t="s">
        <v>423</v>
      </c>
      <c r="D193" s="446"/>
      <c r="E193" s="446"/>
      <c r="F193" s="446"/>
      <c r="G193" s="446"/>
      <c r="H193" s="446"/>
      <c r="I193" s="446"/>
      <c r="J193" s="446"/>
      <c r="K193" s="446"/>
      <c r="L193" s="446"/>
      <c r="M193" s="447"/>
      <c r="N193" s="21"/>
      <c r="O193" s="21"/>
      <c r="P193" s="21"/>
      <c r="Q193" s="21"/>
    </row>
    <row r="194" spans="1:21" ht="15.95" customHeight="1" thickBot="1" x14ac:dyDescent="0.25">
      <c r="A194" s="1"/>
      <c r="B194" s="1"/>
      <c r="C194" s="11" t="s">
        <v>138</v>
      </c>
      <c r="D194" s="1"/>
      <c r="E194" s="1"/>
      <c r="F194" s="1"/>
      <c r="G194" s="1"/>
      <c r="H194" s="1"/>
      <c r="I194" s="1"/>
      <c r="J194" s="1"/>
      <c r="K194" s="1"/>
      <c r="L194" s="1"/>
      <c r="M194" s="1"/>
      <c r="N194" s="21"/>
      <c r="O194" s="21"/>
      <c r="P194" s="21"/>
      <c r="Q194" s="21"/>
    </row>
    <row r="195" spans="1:21" ht="15.95" customHeight="1" thickBot="1" x14ac:dyDescent="0.25">
      <c r="A195" s="1"/>
      <c r="B195" s="1"/>
      <c r="C195" s="442"/>
      <c r="D195" s="443"/>
      <c r="E195" s="443"/>
      <c r="F195" s="443"/>
      <c r="G195" s="443"/>
      <c r="H195" s="443"/>
      <c r="I195" s="443"/>
      <c r="J195" s="443"/>
      <c r="K195" s="443"/>
      <c r="L195" s="443"/>
      <c r="M195" s="444"/>
      <c r="N195" s="21"/>
      <c r="O195" s="21"/>
      <c r="P195" s="21"/>
      <c r="Q195" s="21"/>
    </row>
    <row r="196" spans="1:21" ht="15.95" customHeight="1" x14ac:dyDescent="0.2">
      <c r="A196" s="1"/>
      <c r="B196" s="3"/>
      <c r="C196" s="360" t="s">
        <v>139</v>
      </c>
      <c r="D196" s="8"/>
      <c r="E196" s="362" t="s">
        <v>140</v>
      </c>
      <c r="F196" s="11"/>
      <c r="G196" s="364" t="s">
        <v>141</v>
      </c>
      <c r="H196" s="10"/>
      <c r="I196" s="366" t="s">
        <v>142</v>
      </c>
      <c r="J196" s="366"/>
      <c r="K196" s="366"/>
      <c r="L196" s="366"/>
      <c r="M196" s="366"/>
      <c r="N196" s="21"/>
      <c r="O196" s="21"/>
      <c r="P196" s="21"/>
      <c r="Q196" s="21"/>
    </row>
    <row r="197" spans="1:21" ht="15.95" customHeight="1" thickBot="1" x14ac:dyDescent="0.25">
      <c r="A197" s="1"/>
      <c r="B197" s="3"/>
      <c r="C197" s="361"/>
      <c r="D197" s="8"/>
      <c r="E197" s="363"/>
      <c r="F197" s="11"/>
      <c r="G197" s="365"/>
      <c r="H197" s="12"/>
      <c r="I197" s="13">
        <v>2565</v>
      </c>
      <c r="J197" s="13"/>
      <c r="K197" s="13">
        <v>2566</v>
      </c>
      <c r="L197" s="13"/>
      <c r="M197" s="13">
        <v>2567</v>
      </c>
      <c r="N197" s="21"/>
      <c r="O197" s="21"/>
      <c r="P197" s="21"/>
      <c r="Q197" s="21"/>
    </row>
    <row r="198" spans="1:21" ht="15.95" customHeight="1" thickBot="1" x14ac:dyDescent="0.4">
      <c r="A198" s="1"/>
      <c r="B198" s="3"/>
      <c r="C198" s="172"/>
      <c r="D198" s="3"/>
      <c r="E198" s="173"/>
      <c r="F198" s="1"/>
      <c r="G198" s="174"/>
      <c r="H198" s="109"/>
      <c r="I198" s="174"/>
      <c r="J198" s="110"/>
      <c r="K198" s="174"/>
      <c r="L198" s="110"/>
      <c r="M198" s="174"/>
      <c r="N198" s="21"/>
      <c r="O198" s="21" t="str">
        <f>C193</f>
        <v>ตัวชี้วัดของผลสำเร็จการดำเนินการเตรียมพร้อมและการบรรเทาผลกระทบด้านภัยพิบัติต่าง ๆ</v>
      </c>
      <c r="P198" s="138" t="str">
        <f>ตัววัดหมวด7และคำนวณคะแนน!N61</f>
        <v/>
      </c>
      <c r="Q198" s="21"/>
      <c r="T198" s="136" t="s">
        <v>143</v>
      </c>
      <c r="U198" s="136" t="s">
        <v>144</v>
      </c>
    </row>
    <row r="199" spans="1:21" ht="15.95" customHeight="1" x14ac:dyDescent="0.2">
      <c r="A199" s="1"/>
      <c r="B199" s="1"/>
      <c r="C199" s="1"/>
      <c r="D199" s="1"/>
      <c r="E199" s="1"/>
      <c r="F199" s="1"/>
      <c r="G199" s="1"/>
      <c r="H199" s="1"/>
      <c r="I199" s="1"/>
      <c r="J199" s="1"/>
      <c r="K199" s="1"/>
      <c r="L199" s="1"/>
      <c r="M199" s="1"/>
      <c r="N199" s="21"/>
      <c r="O199" s="21"/>
      <c r="P199" s="21"/>
      <c r="Q199" s="21"/>
    </row>
    <row r="200" spans="1:21" ht="15.95" customHeight="1" thickBot="1" x14ac:dyDescent="0.25">
      <c r="A200" s="1"/>
      <c r="B200" s="1"/>
      <c r="C200" s="13" t="s">
        <v>145</v>
      </c>
      <c r="D200" s="1"/>
      <c r="E200" s="1"/>
      <c r="F200" s="1"/>
      <c r="G200" s="1"/>
      <c r="H200" s="1"/>
      <c r="I200" s="1"/>
      <c r="J200" s="1"/>
      <c r="K200" s="1"/>
      <c r="L200" s="1"/>
      <c r="M200" s="1"/>
      <c r="N200" s="21"/>
      <c r="O200" s="21"/>
      <c r="P200" s="21"/>
      <c r="Q200" s="21"/>
    </row>
    <row r="201" spans="1:21" ht="15.95" customHeight="1" x14ac:dyDescent="0.2">
      <c r="A201" s="1"/>
      <c r="B201" s="1"/>
      <c r="C201" s="433"/>
      <c r="D201" s="434"/>
      <c r="E201" s="434"/>
      <c r="F201" s="434"/>
      <c r="G201" s="434"/>
      <c r="H201" s="434"/>
      <c r="I201" s="434"/>
      <c r="J201" s="434"/>
      <c r="K201" s="434"/>
      <c r="L201" s="434"/>
      <c r="M201" s="435"/>
      <c r="N201" s="21"/>
      <c r="O201" s="21"/>
      <c r="P201" s="21"/>
      <c r="Q201" s="21"/>
    </row>
    <row r="202" spans="1:21" ht="15.95" customHeight="1" x14ac:dyDescent="0.2">
      <c r="A202" s="1"/>
      <c r="B202" s="1"/>
      <c r="C202" s="436"/>
      <c r="D202" s="437"/>
      <c r="E202" s="437"/>
      <c r="F202" s="437"/>
      <c r="G202" s="437"/>
      <c r="H202" s="437"/>
      <c r="I202" s="437"/>
      <c r="J202" s="437"/>
      <c r="K202" s="437"/>
      <c r="L202" s="437"/>
      <c r="M202" s="438"/>
      <c r="N202" s="21"/>
      <c r="O202" s="21"/>
      <c r="P202" s="21"/>
      <c r="Q202" s="21"/>
    </row>
    <row r="203" spans="1:21" ht="15.95" customHeight="1" thickBot="1" x14ac:dyDescent="0.25">
      <c r="A203" s="1"/>
      <c r="B203" s="1"/>
      <c r="C203" s="439"/>
      <c r="D203" s="440"/>
      <c r="E203" s="440"/>
      <c r="F203" s="440"/>
      <c r="G203" s="440"/>
      <c r="H203" s="440"/>
      <c r="I203" s="440"/>
      <c r="J203" s="440"/>
      <c r="K203" s="440"/>
      <c r="L203" s="440"/>
      <c r="M203" s="441"/>
      <c r="N203" s="21"/>
      <c r="O203" s="21"/>
      <c r="P203" s="21"/>
      <c r="Q203" s="21"/>
    </row>
    <row r="204" spans="1:21" ht="15.95" customHeight="1" x14ac:dyDescent="0.2">
      <c r="A204" s="1"/>
      <c r="B204" s="1"/>
      <c r="C204" s="1"/>
      <c r="D204" s="1"/>
      <c r="E204" s="1"/>
      <c r="F204" s="1"/>
      <c r="G204" s="1"/>
      <c r="H204" s="1"/>
      <c r="I204" s="1"/>
      <c r="J204" s="1"/>
      <c r="K204" s="1"/>
      <c r="L204" s="1"/>
      <c r="M204" s="1"/>
      <c r="N204" s="21"/>
      <c r="O204" s="21"/>
      <c r="P204" s="21"/>
      <c r="Q204" s="21"/>
    </row>
    <row r="205" spans="1:21" ht="15.95" customHeight="1" x14ac:dyDescent="0.2">
      <c r="A205" s="1"/>
      <c r="B205" s="3" t="s">
        <v>424</v>
      </c>
      <c r="C205" s="1"/>
      <c r="D205" s="3"/>
      <c r="E205" s="1"/>
      <c r="F205" s="1"/>
      <c r="G205" s="1"/>
      <c r="H205" s="1"/>
      <c r="I205" s="1"/>
      <c r="J205" s="1"/>
      <c r="K205" s="1"/>
      <c r="L205" s="1"/>
      <c r="M205" s="1"/>
      <c r="N205" s="21"/>
      <c r="O205" s="21"/>
      <c r="P205" s="21"/>
      <c r="Q205" s="21"/>
    </row>
    <row r="206" spans="1:21" ht="8.1" customHeight="1" x14ac:dyDescent="0.2">
      <c r="A206" s="1"/>
      <c r="B206" s="1"/>
      <c r="C206" s="1"/>
      <c r="D206" s="1"/>
      <c r="E206" s="1"/>
      <c r="F206" s="1"/>
      <c r="G206" s="1"/>
      <c r="H206" s="1"/>
      <c r="I206" s="1"/>
      <c r="J206" s="1"/>
      <c r="K206" s="1"/>
      <c r="L206" s="1"/>
      <c r="M206" s="1"/>
      <c r="N206" s="21"/>
      <c r="O206" s="21"/>
      <c r="P206" s="21"/>
      <c r="Q206" s="21"/>
    </row>
    <row r="207" spans="1:21" ht="15.95" customHeight="1" thickBot="1" x14ac:dyDescent="0.25">
      <c r="A207" s="1"/>
      <c r="B207" s="3"/>
      <c r="C207" s="8" t="s">
        <v>137</v>
      </c>
      <c r="D207" s="3"/>
      <c r="E207" s="1"/>
      <c r="F207" s="1"/>
      <c r="G207" s="1"/>
      <c r="H207" s="1"/>
      <c r="I207" s="1"/>
      <c r="J207" s="1"/>
      <c r="K207" s="1"/>
      <c r="L207" s="1"/>
      <c r="M207" s="1"/>
      <c r="N207" s="21"/>
      <c r="O207" s="21"/>
      <c r="P207" s="21"/>
      <c r="Q207" s="21"/>
    </row>
    <row r="208" spans="1:21" ht="15.95" customHeight="1" thickBot="1" x14ac:dyDescent="0.25">
      <c r="A208" s="1"/>
      <c r="B208" s="1"/>
      <c r="C208" s="445" t="s">
        <v>425</v>
      </c>
      <c r="D208" s="446"/>
      <c r="E208" s="446"/>
      <c r="F208" s="446"/>
      <c r="G208" s="446"/>
      <c r="H208" s="446"/>
      <c r="I208" s="446"/>
      <c r="J208" s="446"/>
      <c r="K208" s="446"/>
      <c r="L208" s="446"/>
      <c r="M208" s="447"/>
      <c r="N208" s="21"/>
      <c r="O208" s="21"/>
      <c r="P208" s="21"/>
      <c r="Q208" s="21"/>
    </row>
    <row r="209" spans="1:21" ht="15.95" customHeight="1" thickBot="1" x14ac:dyDescent="0.25">
      <c r="A209" s="1"/>
      <c r="B209" s="1"/>
      <c r="C209" s="11" t="s">
        <v>138</v>
      </c>
      <c r="D209" s="1"/>
      <c r="E209" s="1"/>
      <c r="F209" s="1"/>
      <c r="G209" s="1"/>
      <c r="H209" s="1"/>
      <c r="I209" s="1"/>
      <c r="J209" s="1"/>
      <c r="K209" s="1"/>
      <c r="L209" s="1"/>
      <c r="M209" s="1"/>
      <c r="N209" s="21"/>
      <c r="O209" s="21"/>
      <c r="P209" s="21"/>
      <c r="Q209" s="21"/>
    </row>
    <row r="210" spans="1:21" ht="48" customHeight="1" thickBot="1" x14ac:dyDescent="0.25">
      <c r="A210" s="1"/>
      <c r="B210" s="1"/>
      <c r="C210" s="442" t="s">
        <v>426</v>
      </c>
      <c r="D210" s="443"/>
      <c r="E210" s="443"/>
      <c r="F210" s="443"/>
      <c r="G210" s="443"/>
      <c r="H210" s="443"/>
      <c r="I210" s="443"/>
      <c r="J210" s="443"/>
      <c r="K210" s="443"/>
      <c r="L210" s="443"/>
      <c r="M210" s="444"/>
      <c r="N210" s="21"/>
      <c r="O210" s="21" t="s">
        <v>427</v>
      </c>
      <c r="P210" s="21"/>
      <c r="Q210" s="21"/>
    </row>
    <row r="211" spans="1:21" ht="15.95" customHeight="1" x14ac:dyDescent="0.2">
      <c r="A211" s="1"/>
      <c r="B211" s="3"/>
      <c r="C211" s="360" t="s">
        <v>139</v>
      </c>
      <c r="D211" s="8"/>
      <c r="E211" s="362" t="s">
        <v>140</v>
      </c>
      <c r="F211" s="11"/>
      <c r="G211" s="364" t="s">
        <v>141</v>
      </c>
      <c r="H211" s="10"/>
      <c r="I211" s="366" t="s">
        <v>142</v>
      </c>
      <c r="J211" s="366"/>
      <c r="K211" s="366"/>
      <c r="L211" s="366"/>
      <c r="M211" s="366"/>
      <c r="N211" s="21"/>
      <c r="O211" s="21"/>
      <c r="P211" s="21"/>
      <c r="Q211" s="21"/>
    </row>
    <row r="212" spans="1:21" ht="15.95" customHeight="1" thickBot="1" x14ac:dyDescent="0.25">
      <c r="A212" s="1"/>
      <c r="B212" s="3"/>
      <c r="C212" s="361"/>
      <c r="D212" s="8"/>
      <c r="E212" s="363"/>
      <c r="F212" s="11"/>
      <c r="G212" s="365"/>
      <c r="H212" s="12"/>
      <c r="I212" s="13">
        <v>2565</v>
      </c>
      <c r="J212" s="13"/>
      <c r="K212" s="13">
        <v>2566</v>
      </c>
      <c r="L212" s="13"/>
      <c r="M212" s="13">
        <v>2567</v>
      </c>
      <c r="N212" s="21"/>
      <c r="O212" s="21"/>
      <c r="P212" s="21"/>
      <c r="Q212" s="21"/>
    </row>
    <row r="213" spans="1:21" ht="15.95" customHeight="1" thickBot="1" x14ac:dyDescent="0.4">
      <c r="A213" s="1"/>
      <c r="B213" s="3"/>
      <c r="C213" s="172"/>
      <c r="D213" s="3"/>
      <c r="E213" s="172"/>
      <c r="F213" s="1"/>
      <c r="G213" s="258"/>
      <c r="H213" s="109"/>
      <c r="I213" s="258"/>
      <c r="J213" s="110"/>
      <c r="K213" s="258"/>
      <c r="L213" s="110"/>
      <c r="M213" s="258"/>
      <c r="N213" s="21"/>
      <c r="O213" s="21" t="str">
        <f>C208</f>
        <v>ตัวชี้วัดที่แสดงถึงประสิทธิผลของการจัดการกระบวนการ 
(โดยพิจารณาความสอดคล้องกับพันธกิจหลักขององค์การ)</v>
      </c>
      <c r="P213" s="138" t="str">
        <f>ตัววัดหมวด7และคำนวณคะแนน!N64</f>
        <v/>
      </c>
      <c r="Q213" s="21"/>
      <c r="T213" s="136" t="s">
        <v>143</v>
      </c>
      <c r="U213" s="136" t="s">
        <v>144</v>
      </c>
    </row>
    <row r="214" spans="1:21" ht="15.95" customHeight="1" x14ac:dyDescent="0.2">
      <c r="A214" s="1"/>
      <c r="B214" s="1"/>
      <c r="C214" s="1"/>
      <c r="D214" s="1"/>
      <c r="E214" s="1"/>
      <c r="F214" s="1"/>
      <c r="G214" s="1"/>
      <c r="H214" s="1"/>
      <c r="I214" s="1"/>
      <c r="J214" s="1"/>
      <c r="K214" s="1"/>
      <c r="L214" s="1"/>
      <c r="M214" s="1"/>
      <c r="N214" s="21"/>
      <c r="O214" s="21"/>
      <c r="P214" s="21"/>
      <c r="Q214" s="21"/>
    </row>
    <row r="215" spans="1:21" ht="15.95" customHeight="1" thickBot="1" x14ac:dyDescent="0.25">
      <c r="A215" s="1"/>
      <c r="B215" s="1"/>
      <c r="C215" s="13" t="s">
        <v>145</v>
      </c>
      <c r="D215" s="1"/>
      <c r="E215" s="1"/>
      <c r="F215" s="1"/>
      <c r="G215" s="1"/>
      <c r="H215" s="1"/>
      <c r="I215" s="1"/>
      <c r="J215" s="1"/>
      <c r="K215" s="1"/>
      <c r="L215" s="1"/>
      <c r="M215" s="1"/>
      <c r="N215" s="21"/>
      <c r="O215" s="21"/>
      <c r="P215" s="21"/>
      <c r="Q215" s="21"/>
    </row>
    <row r="216" spans="1:21" ht="15.95" customHeight="1" x14ac:dyDescent="0.2">
      <c r="A216" s="1"/>
      <c r="B216" s="1"/>
      <c r="C216" s="433"/>
      <c r="D216" s="434"/>
      <c r="E216" s="434"/>
      <c r="F216" s="434"/>
      <c r="G216" s="434"/>
      <c r="H216" s="434"/>
      <c r="I216" s="434"/>
      <c r="J216" s="434"/>
      <c r="K216" s="434"/>
      <c r="L216" s="434"/>
      <c r="M216" s="435"/>
      <c r="N216" s="21"/>
      <c r="O216" s="21"/>
      <c r="P216" s="21"/>
      <c r="Q216" s="21"/>
    </row>
    <row r="217" spans="1:21" ht="15.95" customHeight="1" x14ac:dyDescent="0.2">
      <c r="A217" s="1"/>
      <c r="B217" s="1"/>
      <c r="C217" s="436"/>
      <c r="D217" s="437"/>
      <c r="E217" s="437"/>
      <c r="F217" s="437"/>
      <c r="G217" s="437"/>
      <c r="H217" s="437"/>
      <c r="I217" s="437"/>
      <c r="J217" s="437"/>
      <c r="K217" s="437"/>
      <c r="L217" s="437"/>
      <c r="M217" s="438"/>
      <c r="N217" s="21"/>
      <c r="O217" s="21"/>
      <c r="P217" s="21"/>
      <c r="Q217" s="21"/>
    </row>
    <row r="218" spans="1:21" ht="15.95" customHeight="1" thickBot="1" x14ac:dyDescent="0.25">
      <c r="A218" s="1"/>
      <c r="B218" s="1"/>
      <c r="C218" s="439"/>
      <c r="D218" s="440"/>
      <c r="E218" s="440"/>
      <c r="F218" s="440"/>
      <c r="G218" s="440"/>
      <c r="H218" s="440"/>
      <c r="I218" s="440"/>
      <c r="J218" s="440"/>
      <c r="K218" s="440"/>
      <c r="L218" s="440"/>
      <c r="M218" s="441"/>
      <c r="N218" s="21"/>
      <c r="O218" s="21"/>
      <c r="P218" s="21"/>
      <c r="Q218" s="21"/>
    </row>
    <row r="219" spans="1:21" ht="15.95" customHeight="1" x14ac:dyDescent="0.2">
      <c r="A219" s="1"/>
      <c r="B219" s="1"/>
      <c r="C219" s="1"/>
      <c r="D219" s="1"/>
      <c r="E219" s="1"/>
      <c r="F219" s="1"/>
      <c r="G219" s="1"/>
      <c r="H219" s="1"/>
      <c r="I219" s="1"/>
      <c r="J219" s="1"/>
      <c r="K219" s="1"/>
      <c r="L219" s="1"/>
      <c r="M219" s="1"/>
      <c r="N219" s="130"/>
      <c r="O219" s="21"/>
      <c r="P219" s="21"/>
      <c r="Q219" s="21"/>
    </row>
    <row r="220" spans="1:21" ht="15.95" customHeight="1" thickBot="1" x14ac:dyDescent="0.25">
      <c r="A220" s="1"/>
      <c r="B220" s="3"/>
      <c r="C220" s="8" t="s">
        <v>137</v>
      </c>
      <c r="D220" s="3"/>
      <c r="E220" s="1"/>
      <c r="F220" s="1"/>
      <c r="G220" s="1"/>
      <c r="H220" s="1"/>
      <c r="I220" s="1"/>
      <c r="J220" s="1"/>
      <c r="K220" s="1"/>
      <c r="L220" s="1"/>
      <c r="M220" s="1"/>
      <c r="N220" s="21"/>
      <c r="O220" s="21"/>
      <c r="P220" s="21"/>
      <c r="Q220" s="21"/>
    </row>
    <row r="221" spans="1:21" ht="15.95" customHeight="1" thickBot="1" x14ac:dyDescent="0.25">
      <c r="A221" s="1"/>
      <c r="B221" s="1"/>
      <c r="C221" s="445" t="s">
        <v>425</v>
      </c>
      <c r="D221" s="446"/>
      <c r="E221" s="446"/>
      <c r="F221" s="446"/>
      <c r="G221" s="446"/>
      <c r="H221" s="446"/>
      <c r="I221" s="446"/>
      <c r="J221" s="446"/>
      <c r="K221" s="446"/>
      <c r="L221" s="446"/>
      <c r="M221" s="447"/>
      <c r="N221" s="21"/>
      <c r="O221" s="21"/>
      <c r="P221" s="21"/>
      <c r="Q221" s="21"/>
    </row>
    <row r="222" spans="1:21" ht="15.95" customHeight="1" thickBot="1" x14ac:dyDescent="0.25">
      <c r="A222" s="1"/>
      <c r="B222" s="1"/>
      <c r="C222" s="11" t="s">
        <v>138</v>
      </c>
      <c r="D222" s="1"/>
      <c r="E222" s="1"/>
      <c r="F222" s="1"/>
      <c r="G222" s="1"/>
      <c r="H222" s="1"/>
      <c r="I222" s="1"/>
      <c r="J222" s="1"/>
      <c r="K222" s="1"/>
      <c r="L222" s="1"/>
      <c r="M222" s="1"/>
      <c r="N222" s="21"/>
      <c r="O222" s="21"/>
      <c r="P222" s="21"/>
      <c r="Q222" s="21"/>
    </row>
    <row r="223" spans="1:21" ht="48" customHeight="1" thickBot="1" x14ac:dyDescent="0.25">
      <c r="A223" s="1"/>
      <c r="B223" s="1"/>
      <c r="C223" s="442" t="s">
        <v>428</v>
      </c>
      <c r="D223" s="443"/>
      <c r="E223" s="443"/>
      <c r="F223" s="443"/>
      <c r="G223" s="443"/>
      <c r="H223" s="443"/>
      <c r="I223" s="443"/>
      <c r="J223" s="443"/>
      <c r="K223" s="443"/>
      <c r="L223" s="443"/>
      <c r="M223" s="444"/>
      <c r="N223" s="21"/>
      <c r="O223" s="21"/>
      <c r="P223" s="21"/>
      <c r="Q223" s="21"/>
    </row>
    <row r="224" spans="1:21" ht="15.95" customHeight="1" x14ac:dyDescent="0.2">
      <c r="A224" s="1"/>
      <c r="B224" s="3"/>
      <c r="C224" s="360" t="s">
        <v>139</v>
      </c>
      <c r="D224" s="8"/>
      <c r="E224" s="362" t="s">
        <v>140</v>
      </c>
      <c r="F224" s="11"/>
      <c r="G224" s="364" t="s">
        <v>141</v>
      </c>
      <c r="H224" s="10"/>
      <c r="I224" s="366" t="s">
        <v>142</v>
      </c>
      <c r="J224" s="366"/>
      <c r="K224" s="366"/>
      <c r="L224" s="366"/>
      <c r="M224" s="366"/>
      <c r="N224" s="21"/>
      <c r="O224" s="21"/>
      <c r="P224" s="21"/>
      <c r="Q224" s="21"/>
    </row>
    <row r="225" spans="1:21" ht="15.95" customHeight="1" thickBot="1" x14ac:dyDescent="0.25">
      <c r="A225" s="1"/>
      <c r="B225" s="3"/>
      <c r="C225" s="361"/>
      <c r="D225" s="8"/>
      <c r="E225" s="363"/>
      <c r="F225" s="11"/>
      <c r="G225" s="365"/>
      <c r="H225" s="12"/>
      <c r="I225" s="13">
        <v>2565</v>
      </c>
      <c r="J225" s="13"/>
      <c r="K225" s="13">
        <v>2566</v>
      </c>
      <c r="L225" s="13"/>
      <c r="M225" s="13">
        <v>2567</v>
      </c>
      <c r="N225" s="21"/>
      <c r="O225" s="21"/>
      <c r="P225" s="21"/>
      <c r="Q225" s="21"/>
    </row>
    <row r="226" spans="1:21" ht="15.95" customHeight="1" thickBot="1" x14ac:dyDescent="0.4">
      <c r="A226" s="1"/>
      <c r="B226" s="3"/>
      <c r="C226" s="172"/>
      <c r="D226" s="3"/>
      <c r="E226" s="172"/>
      <c r="F226" s="1"/>
      <c r="G226" s="258"/>
      <c r="H226" s="109"/>
      <c r="I226" s="258"/>
      <c r="J226" s="110"/>
      <c r="K226" s="258"/>
      <c r="L226" s="110"/>
      <c r="M226" s="258"/>
      <c r="N226" s="21"/>
      <c r="O226" s="21" t="str">
        <f>C221</f>
        <v>ตัวชี้วัดที่แสดงถึงประสิทธิผลของการจัดการกระบวนการ 
(โดยพิจารณาความสอดคล้องกับพันธกิจหลักขององค์การ)</v>
      </c>
      <c r="P226" s="138" t="str">
        <f>ตัววัดหมวด7และคำนวณคะแนน!N65</f>
        <v/>
      </c>
      <c r="Q226" s="21"/>
      <c r="T226" s="136" t="s">
        <v>143</v>
      </c>
      <c r="U226" s="136" t="s">
        <v>144</v>
      </c>
    </row>
    <row r="227" spans="1:21" ht="15.95" customHeight="1" x14ac:dyDescent="0.2">
      <c r="A227" s="1"/>
      <c r="B227" s="1"/>
      <c r="C227" s="1"/>
      <c r="D227" s="1"/>
      <c r="E227" s="1"/>
      <c r="F227" s="1"/>
      <c r="G227" s="1"/>
      <c r="H227" s="1"/>
      <c r="I227" s="1"/>
      <c r="J227" s="1"/>
      <c r="K227" s="1"/>
      <c r="L227" s="1"/>
      <c r="M227" s="1"/>
      <c r="N227" s="21"/>
      <c r="O227" s="21"/>
      <c r="P227" s="21"/>
      <c r="Q227" s="21"/>
    </row>
    <row r="228" spans="1:21" ht="15.95" customHeight="1" thickBot="1" x14ac:dyDescent="0.25">
      <c r="A228" s="1"/>
      <c r="B228" s="1"/>
      <c r="C228" s="13" t="s">
        <v>145</v>
      </c>
      <c r="D228" s="1"/>
      <c r="E228" s="1"/>
      <c r="F228" s="1"/>
      <c r="G228" s="1"/>
      <c r="H228" s="1"/>
      <c r="I228" s="1"/>
      <c r="J228" s="1"/>
      <c r="K228" s="1"/>
      <c r="L228" s="1"/>
      <c r="M228" s="1"/>
      <c r="N228" s="21"/>
      <c r="O228" s="21"/>
      <c r="P228" s="21"/>
      <c r="Q228" s="21"/>
    </row>
    <row r="229" spans="1:21" ht="15.95" customHeight="1" x14ac:dyDescent="0.2">
      <c r="A229" s="1"/>
      <c r="B229" s="1"/>
      <c r="C229" s="433"/>
      <c r="D229" s="434"/>
      <c r="E229" s="434"/>
      <c r="F229" s="434"/>
      <c r="G229" s="434"/>
      <c r="H229" s="434"/>
      <c r="I229" s="434"/>
      <c r="J229" s="434"/>
      <c r="K229" s="434"/>
      <c r="L229" s="434"/>
      <c r="M229" s="435"/>
      <c r="N229" s="21"/>
      <c r="O229" s="21"/>
      <c r="P229" s="21"/>
      <c r="Q229" s="21"/>
    </row>
    <row r="230" spans="1:21" ht="15.95" customHeight="1" x14ac:dyDescent="0.2">
      <c r="A230" s="1"/>
      <c r="B230" s="1"/>
      <c r="C230" s="436"/>
      <c r="D230" s="437"/>
      <c r="E230" s="437"/>
      <c r="F230" s="437"/>
      <c r="G230" s="437"/>
      <c r="H230" s="437"/>
      <c r="I230" s="437"/>
      <c r="J230" s="437"/>
      <c r="K230" s="437"/>
      <c r="L230" s="437"/>
      <c r="M230" s="438"/>
      <c r="N230" s="21"/>
      <c r="O230" s="21"/>
      <c r="P230" s="21"/>
      <c r="Q230" s="21"/>
    </row>
    <row r="231" spans="1:21" ht="15.95" customHeight="1" thickBot="1" x14ac:dyDescent="0.25">
      <c r="A231" s="1"/>
      <c r="B231" s="1"/>
      <c r="C231" s="439"/>
      <c r="D231" s="440"/>
      <c r="E231" s="440"/>
      <c r="F231" s="440"/>
      <c r="G231" s="440"/>
      <c r="H231" s="440"/>
      <c r="I231" s="440"/>
      <c r="J231" s="440"/>
      <c r="K231" s="440"/>
      <c r="L231" s="440"/>
      <c r="M231" s="441"/>
      <c r="N231" s="21"/>
      <c r="O231" s="21"/>
      <c r="P231" s="21"/>
      <c r="Q231" s="21"/>
    </row>
    <row r="232" spans="1:21" ht="15.95" customHeight="1" x14ac:dyDescent="0.2">
      <c r="A232" s="1"/>
      <c r="B232" s="1"/>
      <c r="C232" s="1"/>
      <c r="D232" s="1"/>
      <c r="E232" s="1"/>
      <c r="F232" s="1"/>
      <c r="G232" s="1"/>
      <c r="H232" s="1"/>
      <c r="I232" s="1"/>
      <c r="J232" s="1"/>
      <c r="K232" s="1"/>
      <c r="L232" s="1"/>
      <c r="M232" s="1"/>
      <c r="N232" s="130"/>
      <c r="O232" s="130"/>
      <c r="P232" s="130"/>
      <c r="Q232" s="130"/>
    </row>
  </sheetData>
  <sheetProtection algorithmName="SHA-512" hashValue="h7lqzVO+AWFZmN0jMpQVmW05lI7OltElAA9ePrjfbiq2TFCXF9UHg1XQEQqLR6LQk5ox4N8Muth1tS0LXd4vfA==" saltValue="zdii0eTaWekA1/ysKwLGtQ==" spinCount="100000" sheet="1" objects="1" scenarios="1"/>
  <mergeCells count="57">
    <mergeCell ref="C165:M165"/>
    <mergeCell ref="C229:M231"/>
    <mergeCell ref="C201:M203"/>
    <mergeCell ref="C221:M221"/>
    <mergeCell ref="C223:M223"/>
    <mergeCell ref="C224:C225"/>
    <mergeCell ref="E224:E225"/>
    <mergeCell ref="G224:G225"/>
    <mergeCell ref="I224:M224"/>
    <mergeCell ref="C216:M218"/>
    <mergeCell ref="C210:M210"/>
    <mergeCell ref="C211:C212"/>
    <mergeCell ref="E211:E212"/>
    <mergeCell ref="G211:G212"/>
    <mergeCell ref="I211:M211"/>
    <mergeCell ref="C208:M208"/>
    <mergeCell ref="G168:G169"/>
    <mergeCell ref="I168:M168"/>
    <mergeCell ref="C173:M175"/>
    <mergeCell ref="C167:M167"/>
    <mergeCell ref="C168:C169"/>
    <mergeCell ref="E168:E169"/>
    <mergeCell ref="C182:M182"/>
    <mergeCell ref="C180:M180"/>
    <mergeCell ref="C183:C184"/>
    <mergeCell ref="E183:E184"/>
    <mergeCell ref="C196:C197"/>
    <mergeCell ref="E196:E197"/>
    <mergeCell ref="G196:G197"/>
    <mergeCell ref="I196:M196"/>
    <mergeCell ref="G183:G184"/>
    <mergeCell ref="I183:M183"/>
    <mergeCell ref="C188:M190"/>
    <mergeCell ref="C193:M193"/>
    <mergeCell ref="C195:M195"/>
    <mergeCell ref="O107:O112"/>
    <mergeCell ref="O115:O120"/>
    <mergeCell ref="A147:M147"/>
    <mergeCell ref="C160:M162"/>
    <mergeCell ref="C43:M58"/>
    <mergeCell ref="C155:C156"/>
    <mergeCell ref="E155:E156"/>
    <mergeCell ref="G155:G156"/>
    <mergeCell ref="I155:M155"/>
    <mergeCell ref="C154:M154"/>
    <mergeCell ref="C78:M93"/>
    <mergeCell ref="C129:M144"/>
    <mergeCell ref="C152:M152"/>
    <mergeCell ref="A148:M148"/>
    <mergeCell ref="C103:M118"/>
    <mergeCell ref="C17:M32"/>
    <mergeCell ref="O18:O24"/>
    <mergeCell ref="O27:O32"/>
    <mergeCell ref="O82:O86"/>
    <mergeCell ref="O36:O42"/>
    <mergeCell ref="O45:O50"/>
    <mergeCell ref="O75:O79"/>
  </mergeCells>
  <conditionalFormatting sqref="C7 C37">
    <cfRule type="cellIs" dxfId="51" priority="149" operator="equal">
      <formula>$U$7</formula>
    </cfRule>
    <cfRule type="cellIs" dxfId="50" priority="150" operator="equal">
      <formula>$T$7</formula>
    </cfRule>
  </conditionalFormatting>
  <conditionalFormatting sqref="C10">
    <cfRule type="cellIs" dxfId="49" priority="53" operator="equal">
      <formula>$U$7</formula>
    </cfRule>
    <cfRule type="cellIs" dxfId="48" priority="54" operator="equal">
      <formula>$T$7</formula>
    </cfRule>
  </conditionalFormatting>
  <conditionalFormatting sqref="C13">
    <cfRule type="cellIs" dxfId="47" priority="51" operator="equal">
      <formula>$U$7</formula>
    </cfRule>
    <cfRule type="cellIs" dxfId="46" priority="52" operator="equal">
      <formula>$T$7</formula>
    </cfRule>
  </conditionalFormatting>
  <conditionalFormatting sqref="C40">
    <cfRule type="cellIs" dxfId="45" priority="49" operator="equal">
      <formula>$U$7</formula>
    </cfRule>
    <cfRule type="cellIs" dxfId="44" priority="50" operator="equal">
      <formula>$T$7</formula>
    </cfRule>
  </conditionalFormatting>
  <conditionalFormatting sqref="C63">
    <cfRule type="cellIs" dxfId="43" priority="47" operator="equal">
      <formula>$U$7</formula>
    </cfRule>
    <cfRule type="cellIs" dxfId="42" priority="48" operator="equal">
      <formula>$T$7</formula>
    </cfRule>
  </conditionalFormatting>
  <conditionalFormatting sqref="C66">
    <cfRule type="cellIs" dxfId="41" priority="45" operator="equal">
      <formula>$U$7</formula>
    </cfRule>
    <cfRule type="cellIs" dxfId="40" priority="46" operator="equal">
      <formula>$T$7</formula>
    </cfRule>
  </conditionalFormatting>
  <conditionalFormatting sqref="C69">
    <cfRule type="cellIs" dxfId="39" priority="16" operator="equal">
      <formula>$T$7</formula>
    </cfRule>
    <cfRule type="cellIs" dxfId="38" priority="15" operator="equal">
      <formula>$U$7</formula>
    </cfRule>
  </conditionalFormatting>
  <conditionalFormatting sqref="C71">
    <cfRule type="cellIs" dxfId="37" priority="43" operator="equal">
      <formula>$U$7</formula>
    </cfRule>
    <cfRule type="cellIs" dxfId="36" priority="44" operator="equal">
      <formula>$T$7</formula>
    </cfRule>
  </conditionalFormatting>
  <conditionalFormatting sqref="C74">
    <cfRule type="cellIs" dxfId="35" priority="41" operator="equal">
      <formula>$U$7</formula>
    </cfRule>
    <cfRule type="cellIs" dxfId="34" priority="42" operator="equal">
      <formula>$T$7</formula>
    </cfRule>
  </conditionalFormatting>
  <conditionalFormatting sqref="C98:C101 C119">
    <cfRule type="cellIs" dxfId="33" priority="40" operator="equal">
      <formula>$T$7</formula>
    </cfRule>
    <cfRule type="cellIs" dxfId="32" priority="39" operator="equal">
      <formula>$U$7</formula>
    </cfRule>
  </conditionalFormatting>
  <conditionalFormatting sqref="C122:C123">
    <cfRule type="cellIs" dxfId="31" priority="37" operator="equal">
      <formula>$U$7</formula>
    </cfRule>
    <cfRule type="cellIs" dxfId="30" priority="38" operator="equal">
      <formula>$T$7</formula>
    </cfRule>
  </conditionalFormatting>
  <conditionalFormatting sqref="C125">
    <cfRule type="cellIs" dxfId="29" priority="35" operator="equal">
      <formula>$U$7</formula>
    </cfRule>
    <cfRule type="cellIs" dxfId="28" priority="36" operator="equal">
      <formula>$T$7</formula>
    </cfRule>
  </conditionalFormatting>
  <conditionalFormatting sqref="E7:E8">
    <cfRule type="cellIs" dxfId="27" priority="162" operator="equal">
      <formula>"มี"</formula>
    </cfRule>
    <cfRule type="cellIs" dxfId="26" priority="161" operator="equal">
      <formula>"ไม่มี"</formula>
    </cfRule>
  </conditionalFormatting>
  <conditionalFormatting sqref="E10:E11">
    <cfRule type="cellIs" dxfId="25" priority="88" operator="equal">
      <formula>"มี"</formula>
    </cfRule>
    <cfRule type="cellIs" dxfId="24" priority="87" operator="equal">
      <formula>"ไม่มี"</formula>
    </cfRule>
  </conditionalFormatting>
  <conditionalFormatting sqref="E13:E15 E33">
    <cfRule type="cellIs" dxfId="23" priority="69" operator="equal">
      <formula>"ไม่มี"</formula>
    </cfRule>
    <cfRule type="cellIs" dxfId="22" priority="70" operator="equal">
      <formula>"มี"</formula>
    </cfRule>
  </conditionalFormatting>
  <conditionalFormatting sqref="E37:E38">
    <cfRule type="cellIs" dxfId="21" priority="103" operator="equal">
      <formula>"ไม่มี"</formula>
    </cfRule>
    <cfRule type="cellIs" dxfId="20" priority="104" operator="equal">
      <formula>"มี"</formula>
    </cfRule>
  </conditionalFormatting>
  <conditionalFormatting sqref="E40:E41">
    <cfRule type="cellIs" dxfId="19" priority="99" operator="equal">
      <formula>"ไม่มี"</formula>
    </cfRule>
    <cfRule type="cellIs" dxfId="18" priority="100" operator="equal">
      <formula>"มี"</formula>
    </cfRule>
  </conditionalFormatting>
  <conditionalFormatting sqref="E63">
    <cfRule type="cellIs" dxfId="17" priority="97" operator="equal">
      <formula>"ไม่มี"</formula>
    </cfRule>
    <cfRule type="cellIs" dxfId="16" priority="98" operator="equal">
      <formula>"มี"</formula>
    </cfRule>
  </conditionalFormatting>
  <conditionalFormatting sqref="E66">
    <cfRule type="cellIs" dxfId="15" priority="145" operator="equal">
      <formula>"ไม่มี"</formula>
    </cfRule>
    <cfRule type="cellIs" dxfId="14" priority="146" operator="equal">
      <formula>"มี"</formula>
    </cfRule>
  </conditionalFormatting>
  <conditionalFormatting sqref="E69 E71">
    <cfRule type="cellIs" dxfId="13" priority="141" operator="equal">
      <formula>"ไม่มี"</formula>
    </cfRule>
    <cfRule type="cellIs" dxfId="12" priority="142" operator="equal">
      <formula>"มี"</formula>
    </cfRule>
  </conditionalFormatting>
  <conditionalFormatting sqref="E74">
    <cfRule type="cellIs" dxfId="11" priority="68" operator="equal">
      <formula>"มี"</formula>
    </cfRule>
    <cfRule type="cellIs" dxfId="10" priority="67" operator="equal">
      <formula>"ไม่มี"</formula>
    </cfRule>
  </conditionalFormatting>
  <conditionalFormatting sqref="E98:E101 E119">
    <cfRule type="cellIs" dxfId="9" priority="93" operator="equal">
      <formula>"ไม่มี"</formula>
    </cfRule>
    <cfRule type="cellIs" dxfId="8" priority="94" operator="equal">
      <formula>"มี"</formula>
    </cfRule>
  </conditionalFormatting>
  <conditionalFormatting sqref="E122:E123">
    <cfRule type="cellIs" dxfId="7" priority="73" operator="equal">
      <formula>"ไม่มี"</formula>
    </cfRule>
    <cfRule type="cellIs" dxfId="6" priority="74" operator="equal">
      <formula>"มี"</formula>
    </cfRule>
  </conditionalFormatting>
  <conditionalFormatting sqref="E125:E126">
    <cfRule type="cellIs" dxfId="5" priority="91" operator="equal">
      <formula>"ไม่มี"</formula>
    </cfRule>
    <cfRule type="cellIs" dxfId="4" priority="92" operator="equal">
      <formula>"มี"</formula>
    </cfRule>
  </conditionalFormatting>
  <dataValidations count="10">
    <dataValidation type="list" allowBlank="1" showInputMessage="1" showErrorMessage="1" sqref="E213 C125 C122 C98 C74 C71 C66 C63 C40 C37 C13 C10 C7 C69 E157 E185 E170 E198 E226" xr:uid="{CF82A575-EF41-2A4A-824F-F1245EFD09A5}">
      <formula1>$T7:$U7</formula1>
    </dataValidation>
    <dataValidation allowBlank="1" showErrorMessage="1" sqref="S43:S58 S78:S93 S129:S144 S180 S152 S208 S165 S193 S221 S17:S32 S103:S118" xr:uid="{C4BBF8F9-50E2-844E-A0C0-E9D4A4F979EE}"/>
    <dataValidation type="list" allowBlank="1" showInputMessage="1" showErrorMessage="1" sqref="C123 C99:C101 C119" xr:uid="{2437EC6C-EC5E-7F4F-81F9-BD9CBBFAE17E}">
      <formula1>#REF!</formula1>
    </dataValidation>
    <dataValidation type="list" allowBlank="1" showInputMessage="1" showErrorMessage="1" sqref="Q4 Q60 Q95" xr:uid="{9BDB1FB6-485A-764E-840B-EE60631D4696}">
      <formula1>$X$4:$Z$4</formula1>
    </dataValidation>
    <dataValidation type="list" allowBlank="1" showInputMessage="1" showErrorMessage="1" sqref="Q147:Q148" xr:uid="{6CEAD44D-654A-744A-B743-3EB726853B03}">
      <formula1>$W$4:$Y$4</formula1>
    </dataValidation>
    <dataValidation operator="lessThanOrEqual" allowBlank="1" showErrorMessage="1" errorTitle="ข้อแนะนำ" error="ระบุข้อความไม่เกิน xxxx อักขระ" promptTitle="ข้อแนะนำ" prompt="ระบุข้อความไม่เกิน xxxx อักขระ" sqref="C129:M144" xr:uid="{B1679358-AC11-744F-8137-F620F343068F}"/>
    <dataValidation type="textLength" operator="lessThanOrEqual" allowBlank="1" showErrorMessage="1" errorTitle="ข้อแนะนำ" error="ระบุข้อความไม่เกิน xxxx อักขระ" promptTitle="ข้อแนะนำ" prompt="ระบุข้อความไม่เกิน xxxx อักขระ" sqref="C43:M58" xr:uid="{31593F3D-92A9-CB40-BE74-76D3122F1D56}">
      <formula1>2000</formula1>
    </dataValidation>
    <dataValidation type="textLength" operator="lessThanOrEqual" allowBlank="1" showErrorMessage="1" errorTitle="ข้อแนะนำ" error="ระบุข้อความไม่เกิน 3,000 อักขระ" promptTitle="ข้อแนะนำ" prompt="ระบุข้อความไม่เกิน xxxx อักขระ" sqref="C78:M93 C17:M32" xr:uid="{F3AA8C70-B0F8-5A47-971A-6D61D3CDFB14}">
      <formula1>3000</formula1>
    </dataValidation>
    <dataValidation type="textLength" operator="lessThanOrEqual" allowBlank="1" showErrorMessage="1" errorTitle="ข้อแนะนำ" error="ระบุข้อความไม่เกิน xxxx อักขระ" promptTitle="ข้อแนะนำ" prompt="ระบุข้อความไม่เกิน xxxx อักขระ" sqref="C152:M152 C154:M154 C160:M162 C165:M165 C167:M167 C173:M175 C180:M180 C182:M182 C188:M190 C193:M193 C195:M195 C201:M203 C208:M208 C210:M210 C216:M218 C221:M221 C223:M223 C229:M231" xr:uid="{120C3164-12C9-46B3-B490-4BA7167B1574}">
      <formula1>1000</formula1>
    </dataValidation>
    <dataValidation type="textLength" operator="lessThanOrEqual" allowBlank="1" showErrorMessage="1" errorTitle="ข้อแนะนำ" error="ระบุข้อความไม่เกิน xxxx อักขระ" promptTitle="ข้อแนะนำ" prompt="ระบุข้อความไม่เกิน xxxx อักขระ" sqref="C103:M118" xr:uid="{AA9C99AC-E5F6-4AE7-A5F4-77DC8F3B8DFD}">
      <formula1>3000</formula1>
    </dataValidation>
  </dataValidations>
  <pageMargins left="0.7" right="0.7" top="0.75" bottom="0.75" header="0.3" footer="0.3"/>
  <pageSetup paperSize="9" scale="96" orientation="portrait" r:id="rId1"/>
  <rowBreaks count="4" manualBreakCount="4">
    <brk id="59" max="16383" man="1"/>
    <brk id="94" max="16383" man="1"/>
    <brk id="145" max="16383" man="1"/>
    <brk id="191" max="16" man="1"/>
  </rowBreaks>
  <colBreaks count="1" manualBreakCount="1">
    <brk id="13" max="210"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38F08-7096-4242-8336-0F970C2430B2}">
  <sheetPr>
    <tabColor theme="5"/>
  </sheetPr>
  <dimension ref="A1:T98"/>
  <sheetViews>
    <sheetView zoomScale="55" zoomScaleNormal="55" zoomScaleSheetLayoutView="130" zoomScalePageLayoutView="40" workbookViewId="0">
      <selection activeCell="N8" sqref="N1:T1048576"/>
    </sheetView>
  </sheetViews>
  <sheetFormatPr defaultColWidth="10.875" defaultRowHeight="18.75" x14ac:dyDescent="0.3"/>
  <cols>
    <col min="1" max="1" width="14.5" customWidth="1"/>
    <col min="2" max="2" width="0.625" customWidth="1"/>
    <col min="3" max="3" width="14.5" customWidth="1"/>
    <col min="4" max="4" width="0.625" customWidth="1"/>
    <col min="5" max="5" width="14.5" customWidth="1"/>
    <col min="6" max="6" width="0.625" customWidth="1"/>
    <col min="7" max="7" width="14.5" customWidth="1"/>
    <col min="8" max="8" width="0.625" customWidth="1"/>
    <col min="9" max="9" width="14.5" customWidth="1"/>
    <col min="10" max="10" width="0.625" customWidth="1"/>
    <col min="11" max="11" width="14.5" customWidth="1"/>
    <col min="12" max="12" width="0.625" customWidth="1"/>
    <col min="13" max="13" width="14.5" customWidth="1"/>
    <col min="14" max="14" width="7.5" style="114" hidden="1" customWidth="1"/>
    <col min="15" max="15" width="48.125" style="114" hidden="1" customWidth="1"/>
    <col min="16" max="20" width="10.875" style="114" hidden="1" customWidth="1"/>
  </cols>
  <sheetData>
    <row r="1" spans="1:20" ht="24" x14ac:dyDescent="0.3">
      <c r="A1" s="492" t="s">
        <v>429</v>
      </c>
      <c r="B1" s="492"/>
      <c r="C1" s="492"/>
      <c r="D1" s="492"/>
      <c r="E1" s="492"/>
      <c r="F1" s="492"/>
      <c r="G1" s="492"/>
      <c r="H1" s="492"/>
      <c r="I1" s="492"/>
      <c r="J1" s="492"/>
      <c r="K1" s="492"/>
      <c r="L1" s="492"/>
      <c r="M1" s="492"/>
      <c r="P1" s="115" t="s">
        <v>69</v>
      </c>
      <c r="Q1" s="115"/>
    </row>
    <row r="2" spans="1:20" x14ac:dyDescent="0.3">
      <c r="A2" s="1"/>
      <c r="B2" s="1"/>
      <c r="C2" s="1"/>
      <c r="D2" s="1"/>
      <c r="E2" s="1"/>
      <c r="F2" s="1"/>
      <c r="G2" s="1"/>
      <c r="H2" s="1"/>
      <c r="I2" s="1"/>
      <c r="J2" s="1"/>
      <c r="K2" s="1"/>
      <c r="L2" s="1"/>
      <c r="M2" s="1"/>
      <c r="N2" s="116"/>
      <c r="O2" s="116"/>
      <c r="P2" s="117"/>
      <c r="Q2" s="115" t="s">
        <v>430</v>
      </c>
      <c r="R2" s="114" t="s">
        <v>59</v>
      </c>
      <c r="S2" s="114" t="s">
        <v>60</v>
      </c>
      <c r="T2" s="114" t="s">
        <v>431</v>
      </c>
    </row>
    <row r="3" spans="1:20" x14ac:dyDescent="0.3">
      <c r="A3" s="1"/>
      <c r="B3" s="1"/>
      <c r="C3" s="1"/>
      <c r="D3" s="1"/>
      <c r="E3" s="1"/>
      <c r="F3" s="1"/>
      <c r="G3" s="1"/>
      <c r="H3" s="1"/>
      <c r="I3" s="1"/>
      <c r="J3" s="1"/>
      <c r="K3" s="1"/>
      <c r="L3" s="1"/>
      <c r="M3" s="1"/>
      <c r="N3" s="116"/>
      <c r="O3" s="116"/>
      <c r="P3" s="117" t="str">
        <f>IFERROR(AVERAGE(P4,P8,P12,P18,P22,P26,P30),"")</f>
        <v/>
      </c>
      <c r="Q3" s="115">
        <v>300</v>
      </c>
      <c r="R3" s="269">
        <v>300</v>
      </c>
      <c r="S3" s="269">
        <v>400</v>
      </c>
      <c r="T3" s="269">
        <v>470</v>
      </c>
    </row>
    <row r="4" spans="1:20" x14ac:dyDescent="0.3">
      <c r="A4" s="1"/>
      <c r="B4" s="1"/>
      <c r="C4" s="1"/>
      <c r="D4" s="1"/>
      <c r="E4" s="1"/>
      <c r="F4" s="1"/>
      <c r="G4" s="1"/>
      <c r="H4" s="1"/>
      <c r="I4" s="1"/>
      <c r="J4" s="1"/>
      <c r="K4" s="1"/>
      <c r="L4" s="1"/>
      <c r="M4" s="1"/>
      <c r="N4" s="116" t="str">
        <f>'หมวด 1 '!A2</f>
        <v>หมวด 1 การนำองค์การ</v>
      </c>
      <c r="O4" s="116"/>
      <c r="P4" s="117" t="str">
        <f>'หมวด 1 '!P2</f>
        <v/>
      </c>
      <c r="Q4" s="118" t="e">
        <f>IF(P4&lt;$R$3, P4, NA())</f>
        <v>#N/A</v>
      </c>
      <c r="R4" s="274" t="e">
        <f>IF(AND($P4&gt;=$R$3, $P4&lt;$S$3), $P4, NA())</f>
        <v>#N/A</v>
      </c>
      <c r="S4" s="274" t="e">
        <f>IF(AND($P4&gt;=$S$3, $P4&lt;$T$3), $P4, NA())</f>
        <v>#N/A</v>
      </c>
      <c r="T4" s="274" t="str">
        <f>IF(P4&gt;=$T$3, P4, NA())</f>
        <v/>
      </c>
    </row>
    <row r="5" spans="1:20" ht="32.25" x14ac:dyDescent="0.7">
      <c r="A5" s="1"/>
      <c r="B5" s="1"/>
      <c r="C5" s="15" t="s">
        <v>432</v>
      </c>
      <c r="D5" s="1"/>
      <c r="E5" s="1"/>
      <c r="F5" s="1"/>
      <c r="G5" s="1"/>
      <c r="H5" s="1"/>
      <c r="I5" s="1"/>
      <c r="J5" s="1"/>
      <c r="K5" s="272" t="str">
        <f>P3</f>
        <v/>
      </c>
      <c r="L5" s="1"/>
      <c r="M5" s="1"/>
      <c r="N5" s="114">
        <v>1.1000000000000001</v>
      </c>
      <c r="O5" s="114" t="str">
        <f>'หมวด 1 '!A4</f>
        <v>1.1 ระบบการนำองค์การที่สร้างความยั่งยืน</v>
      </c>
      <c r="P5" s="118" t="str">
        <f>'หมวด 1 '!P4</f>
        <v/>
      </c>
      <c r="Q5" s="118" t="e">
        <f>IF(P5&lt;$R$3, P5, NA())</f>
        <v>#N/A</v>
      </c>
      <c r="R5" s="274" t="e">
        <f>IF(AND($P5&gt;=$R$3, $P5&lt;$S$3), $P5, NA())</f>
        <v>#N/A</v>
      </c>
      <c r="S5" s="274" t="e">
        <f>IF(AND($P5&gt;=$S$3, $P5&lt;$T$3), $P5, NA())</f>
        <v>#N/A</v>
      </c>
      <c r="T5" s="274" t="str">
        <f>IF(P5&gt;=$T$3, P5, NA())</f>
        <v/>
      </c>
    </row>
    <row r="6" spans="1:20" ht="23.1" customHeight="1" x14ac:dyDescent="0.35">
      <c r="A6" s="1"/>
      <c r="B6" s="1"/>
      <c r="C6" s="1"/>
      <c r="D6" s="1"/>
      <c r="E6" s="1"/>
      <c r="F6" s="1"/>
      <c r="G6" s="1"/>
      <c r="H6" s="1"/>
      <c r="I6" s="1"/>
      <c r="J6" s="1"/>
      <c r="K6" s="165"/>
      <c r="L6" s="1"/>
      <c r="M6" s="1"/>
      <c r="N6" s="114">
        <v>1.2</v>
      </c>
      <c r="O6" s="114" t="str">
        <f>'หมวด 1 '!A66</f>
        <v xml:space="preserve">1.2 ระบบการกำกับดูแลที่มีประสิทธิภาพและสร้างความโปร่งใส </v>
      </c>
      <c r="P6" s="118" t="str">
        <f>'หมวด 1 '!P66</f>
        <v/>
      </c>
      <c r="Q6" s="118" t="e">
        <f t="shared" ref="Q6:Q29" si="0">IF(P6&lt;$R$3, P6, NA())</f>
        <v>#N/A</v>
      </c>
      <c r="R6" s="274" t="e">
        <f t="shared" ref="R6:R36" si="1">IF(AND($P6&gt;=$R$3, $P6&lt;$S$3), $P6, NA())</f>
        <v>#N/A</v>
      </c>
      <c r="S6" s="274" t="e">
        <f t="shared" ref="S6:S36" si="2">IF(AND($P6&gt;=$S$3, $P6&lt;$T$3), $P6, NA())</f>
        <v>#N/A</v>
      </c>
      <c r="T6" s="274" t="str">
        <f t="shared" ref="T6:T29" si="3">IF(P6&gt;=$T$3, P6, NA())</f>
        <v/>
      </c>
    </row>
    <row r="7" spans="1:20" ht="32.25" x14ac:dyDescent="0.7">
      <c r="A7" s="1"/>
      <c r="B7" s="1"/>
      <c r="C7" s="16"/>
      <c r="D7" s="1"/>
      <c r="E7" s="17"/>
      <c r="F7" s="1"/>
      <c r="G7" s="1"/>
      <c r="H7" s="1"/>
      <c r="I7" s="1"/>
      <c r="J7" s="1"/>
      <c r="K7" s="166" t="s">
        <v>433</v>
      </c>
      <c r="L7" s="1"/>
      <c r="M7" s="1"/>
      <c r="N7" s="114">
        <v>1.3</v>
      </c>
      <c r="O7" s="114" t="str">
        <f>'หมวด 1 '!A105</f>
        <v xml:space="preserve">1.3 คํานึงถึงผลกระทบต่อสังคมและการมุ่งเน้นให้เกิดผลลัพธ์ </v>
      </c>
      <c r="P7" s="118" t="str">
        <f>'หมวด 1 '!P105</f>
        <v/>
      </c>
      <c r="Q7" s="118" t="e">
        <f t="shared" si="0"/>
        <v>#N/A</v>
      </c>
      <c r="R7" s="274" t="e">
        <f t="shared" si="1"/>
        <v>#N/A</v>
      </c>
      <c r="S7" s="274" t="e">
        <f t="shared" si="2"/>
        <v>#N/A</v>
      </c>
      <c r="T7" s="274" t="str">
        <f t="shared" si="3"/>
        <v/>
      </c>
    </row>
    <row r="8" spans="1:20" x14ac:dyDescent="0.3">
      <c r="A8" s="1"/>
      <c r="B8" s="1"/>
      <c r="C8" s="1"/>
      <c r="D8" s="1"/>
      <c r="E8" s="1"/>
      <c r="F8" s="1"/>
      <c r="G8" s="1"/>
      <c r="H8" s="1"/>
      <c r="I8" s="1"/>
      <c r="J8" s="1"/>
      <c r="K8" s="1"/>
      <c r="L8" s="1"/>
      <c r="M8" s="1"/>
      <c r="N8" s="116" t="str">
        <f>'หมวด 2'!A2</f>
        <v>หมวด 2 การวางแผนเชิงยุทธศาสตร์</v>
      </c>
      <c r="O8" s="116"/>
      <c r="P8" s="117" t="str">
        <f>'หมวด 2'!P2</f>
        <v/>
      </c>
      <c r="Q8" s="118" t="e">
        <f t="shared" si="0"/>
        <v>#N/A</v>
      </c>
      <c r="R8" s="274" t="e">
        <f t="shared" si="1"/>
        <v>#N/A</v>
      </c>
      <c r="S8" s="274" t="e">
        <f t="shared" si="2"/>
        <v>#N/A</v>
      </c>
      <c r="T8" s="274" t="str">
        <f t="shared" si="3"/>
        <v/>
      </c>
    </row>
    <row r="9" spans="1:20" x14ac:dyDescent="0.3">
      <c r="A9" s="1"/>
      <c r="B9" s="1"/>
      <c r="C9" s="1"/>
      <c r="D9" s="1"/>
      <c r="E9" s="1"/>
      <c r="F9" s="1"/>
      <c r="G9" s="1"/>
      <c r="H9" s="1"/>
      <c r="I9" s="1"/>
      <c r="J9" s="1"/>
      <c r="K9" s="1"/>
      <c r="L9" s="1"/>
      <c r="M9" s="1"/>
      <c r="N9" s="114">
        <v>2.1</v>
      </c>
      <c r="O9" s="114" t="str">
        <f>'หมวด 2'!A4</f>
        <v xml:space="preserve">2.1 แผนยุทธศาสตร์ที่ตอบสนองความท้าทายและสร้างนวัตกรรมเพื่อการเปลี่ยนแปลง </v>
      </c>
      <c r="P9" s="118" t="str">
        <f>'หมวด 2'!P4</f>
        <v/>
      </c>
      <c r="Q9" s="118" t="e">
        <f t="shared" si="0"/>
        <v>#N/A</v>
      </c>
      <c r="R9" s="274" t="e">
        <f t="shared" si="1"/>
        <v>#N/A</v>
      </c>
      <c r="S9" s="274" t="e">
        <f t="shared" si="2"/>
        <v>#N/A</v>
      </c>
      <c r="T9" s="274" t="str">
        <f t="shared" si="3"/>
        <v/>
      </c>
    </row>
    <row r="10" spans="1:20" x14ac:dyDescent="0.3">
      <c r="A10" s="1"/>
      <c r="B10" s="1"/>
      <c r="C10" s="1"/>
      <c r="D10" s="1"/>
      <c r="E10" s="1"/>
      <c r="F10" s="1"/>
      <c r="G10" s="1"/>
      <c r="H10" s="1"/>
      <c r="I10" s="1"/>
      <c r="J10" s="1"/>
      <c r="K10" s="1"/>
      <c r="L10" s="1"/>
      <c r="M10" s="1"/>
      <c r="N10" s="114">
        <v>2.2000000000000002</v>
      </c>
      <c r="O10" s="114" t="str">
        <f>'หมวด 2'!A55</f>
        <v xml:space="preserve">2.2 การขับเคลื่อนเป้าหมายยุทธศาสตร์ทั้งระยะสั้นและระยะยาว สอดคล้องพันธกิจและยุทธศาสตร์ประเทศ </v>
      </c>
      <c r="P10" s="118" t="str">
        <f>'หมวด 2'!P55</f>
        <v/>
      </c>
      <c r="Q10" s="118" t="e">
        <f t="shared" si="0"/>
        <v>#N/A</v>
      </c>
      <c r="R10" s="274" t="e">
        <f t="shared" si="1"/>
        <v>#N/A</v>
      </c>
      <c r="S10" s="274" t="e">
        <f t="shared" si="2"/>
        <v>#N/A</v>
      </c>
      <c r="T10" s="274" t="str">
        <f t="shared" si="3"/>
        <v/>
      </c>
    </row>
    <row r="11" spans="1:20" x14ac:dyDescent="0.3">
      <c r="A11" s="1"/>
      <c r="B11" s="1"/>
      <c r="C11" s="1"/>
      <c r="D11" s="1"/>
      <c r="E11" s="1"/>
      <c r="F11" s="1"/>
      <c r="G11" s="1"/>
      <c r="H11" s="1"/>
      <c r="I11" s="1"/>
      <c r="J11" s="1"/>
      <c r="K11" s="1"/>
      <c r="L11" s="1"/>
      <c r="M11" s="1"/>
      <c r="N11" s="114">
        <v>2.2999999999999998</v>
      </c>
      <c r="O11" s="114" t="str">
        <f>'หมวด 2'!A111</f>
        <v xml:space="preserve">2.3 การติดตามการเปลี่ยนแปลง การปรับแผน และการรายงานผล </v>
      </c>
      <c r="P11" s="118" t="str">
        <f>'หมวด 2'!P111</f>
        <v/>
      </c>
      <c r="Q11" s="118" t="e">
        <f t="shared" si="0"/>
        <v>#N/A</v>
      </c>
      <c r="R11" s="274" t="e">
        <f t="shared" si="1"/>
        <v>#N/A</v>
      </c>
      <c r="S11" s="274" t="e">
        <f t="shared" si="2"/>
        <v>#N/A</v>
      </c>
      <c r="T11" s="274" t="str">
        <f t="shared" si="3"/>
        <v/>
      </c>
    </row>
    <row r="12" spans="1:20" x14ac:dyDescent="0.3">
      <c r="A12" s="1"/>
      <c r="B12" s="1"/>
      <c r="C12" s="1"/>
      <c r="D12" s="1"/>
      <c r="E12" s="1"/>
      <c r="F12" s="1"/>
      <c r="G12" s="1"/>
      <c r="H12" s="1"/>
      <c r="I12" s="1"/>
      <c r="J12" s="1"/>
      <c r="K12" s="1"/>
      <c r="L12" s="1"/>
      <c r="M12" s="1"/>
      <c r="N12" s="116" t="str">
        <f>'หมวด 3'!A2</f>
        <v>หมวด 3 การให้ความสำคัญกับผู้รับบริการและผู้มีส่วนได้ส่วนเสีย</v>
      </c>
      <c r="O12" s="116"/>
      <c r="P12" s="117" t="str">
        <f>'หมวด 3'!P2</f>
        <v/>
      </c>
      <c r="Q12" s="118" t="e">
        <f t="shared" si="0"/>
        <v>#N/A</v>
      </c>
      <c r="R12" s="274" t="e">
        <f t="shared" si="1"/>
        <v>#N/A</v>
      </c>
      <c r="S12" s="274" t="e">
        <f t="shared" si="2"/>
        <v>#N/A</v>
      </c>
      <c r="T12" s="274" t="str">
        <f t="shared" si="3"/>
        <v/>
      </c>
    </row>
    <row r="13" spans="1:20" x14ac:dyDescent="0.3">
      <c r="A13" s="1"/>
      <c r="B13" s="1"/>
      <c r="C13" s="1"/>
      <c r="D13" s="1"/>
      <c r="E13" s="1"/>
      <c r="F13" s="1"/>
      <c r="G13" s="1"/>
      <c r="H13" s="1"/>
      <c r="I13" s="1"/>
      <c r="J13" s="1"/>
      <c r="K13" s="1"/>
      <c r="L13" s="1"/>
      <c r="M13" s="1"/>
      <c r="N13" s="114">
        <v>3.1</v>
      </c>
      <c r="O13" s="114" t="str">
        <f>'หมวด 3'!A4</f>
        <v xml:space="preserve">3.1 ระบบข้อมูลและสารสนเทศที่ทันสมัยเพื่อการบริการและการเข้าถึง </v>
      </c>
      <c r="P13" s="118" t="str">
        <f>'หมวด 3'!P4</f>
        <v/>
      </c>
      <c r="Q13" s="118" t="e">
        <f t="shared" si="0"/>
        <v>#N/A</v>
      </c>
      <c r="R13" s="274" t="e">
        <f t="shared" si="1"/>
        <v>#N/A</v>
      </c>
      <c r="S13" s="274" t="e">
        <f t="shared" si="2"/>
        <v>#N/A</v>
      </c>
      <c r="T13" s="274" t="str">
        <f t="shared" si="3"/>
        <v/>
      </c>
    </row>
    <row r="14" spans="1:20" x14ac:dyDescent="0.3">
      <c r="A14" s="1"/>
      <c r="B14" s="1"/>
      <c r="C14" s="1"/>
      <c r="D14" s="1"/>
      <c r="E14" s="1"/>
      <c r="F14" s="1"/>
      <c r="G14" s="1"/>
      <c r="H14" s="1"/>
      <c r="I14" s="1"/>
      <c r="J14" s="1"/>
      <c r="K14" s="1"/>
      <c r="L14" s="1"/>
      <c r="M14" s="1"/>
      <c r="N14" s="114">
        <v>3.2</v>
      </c>
      <c r="O14" s="114" t="str">
        <f>'หมวด 3'!A63</f>
        <v xml:space="preserve">3.2 การปรับปรุงและการสร้างนวัตกรรมการบริการและตอบสนองความต้องการ </v>
      </c>
      <c r="P14" s="118" t="str">
        <f>'หมวด 3'!P63</f>
        <v/>
      </c>
      <c r="Q14" s="118" t="e">
        <f t="shared" si="0"/>
        <v>#N/A</v>
      </c>
      <c r="R14" s="274" t="e">
        <f t="shared" si="1"/>
        <v>#N/A</v>
      </c>
      <c r="S14" s="274" t="e">
        <f t="shared" si="2"/>
        <v>#N/A</v>
      </c>
      <c r="T14" s="274" t="str">
        <f t="shared" si="3"/>
        <v/>
      </c>
    </row>
    <row r="15" spans="1:20" x14ac:dyDescent="0.3">
      <c r="A15" s="1"/>
      <c r="B15" s="1"/>
      <c r="C15" s="1"/>
      <c r="D15" s="1"/>
      <c r="E15" s="1"/>
      <c r="F15" s="1"/>
      <c r="G15" s="1"/>
      <c r="H15" s="1"/>
      <c r="I15" s="1"/>
      <c r="J15" s="1"/>
      <c r="K15" s="1"/>
      <c r="L15" s="1"/>
      <c r="M15" s="1"/>
      <c r="N15" s="114">
        <v>3.3</v>
      </c>
      <c r="O15" s="114" t="str">
        <f>'หมวด 3'!A120</f>
        <v>3.3 การมุ่งเน้นประชาชน</v>
      </c>
      <c r="P15" s="118" t="str">
        <f>'หมวด 3'!P120</f>
        <v/>
      </c>
      <c r="Q15" s="118">
        <f>IF(P16&lt;$R$3, P16, NA())</f>
        <v>0</v>
      </c>
      <c r="R15" s="274" t="e">
        <f>IF(AND($P16&gt;=$R$3, $P16&lt;$S$3), $P16, NA())</f>
        <v>#N/A</v>
      </c>
      <c r="S15" s="274" t="e">
        <f>IF(AND($P16&gt;=$S$3,$P16&lt;$T$3),$P16,NA())</f>
        <v>#N/A</v>
      </c>
      <c r="T15" s="274" t="e">
        <f>IF(P16&gt;=$T$3, P16, NA())</f>
        <v>#N/A</v>
      </c>
    </row>
    <row r="16" spans="1:20" x14ac:dyDescent="0.3">
      <c r="A16" s="1"/>
      <c r="B16" s="1"/>
      <c r="C16" s="1"/>
      <c r="D16" s="1"/>
      <c r="E16" s="1"/>
      <c r="F16" s="1"/>
      <c r="G16" s="1"/>
      <c r="H16" s="1"/>
      <c r="I16" s="1"/>
      <c r="J16" s="1"/>
      <c r="K16" s="1"/>
      <c r="L16" s="1"/>
      <c r="M16" s="1"/>
      <c r="P16" s="118"/>
      <c r="Q16" s="118"/>
      <c r="R16" s="274"/>
      <c r="S16" s="274"/>
      <c r="T16" s="274"/>
    </row>
    <row r="17" spans="1:20" x14ac:dyDescent="0.3">
      <c r="A17" s="1"/>
      <c r="B17" s="1"/>
      <c r="C17" s="1"/>
      <c r="D17" s="1"/>
      <c r="E17" s="1"/>
      <c r="F17" s="1"/>
      <c r="G17" s="1"/>
      <c r="H17" s="1"/>
      <c r="I17" s="1"/>
      <c r="J17" s="1"/>
      <c r="K17" s="1"/>
      <c r="L17" s="1"/>
      <c r="M17" s="1"/>
      <c r="P17" s="118"/>
      <c r="Q17" s="118"/>
      <c r="R17" s="274"/>
      <c r="S17" s="274"/>
      <c r="T17" s="274"/>
    </row>
    <row r="18" spans="1:20" x14ac:dyDescent="0.3">
      <c r="A18" s="1"/>
      <c r="B18" s="1"/>
      <c r="C18" s="1"/>
      <c r="D18" s="1"/>
      <c r="E18" s="1"/>
      <c r="F18" s="1"/>
      <c r="G18" s="1"/>
      <c r="H18" s="1"/>
      <c r="I18" s="1"/>
      <c r="J18" s="1"/>
      <c r="K18" s="1"/>
      <c r="L18" s="1"/>
      <c r="M18" s="1"/>
      <c r="N18" s="116" t="str">
        <f>'หมวด 4'!A2</f>
        <v>หมวด 4 การวัด การวิเคราะห์ และการจัดการความรู้</v>
      </c>
      <c r="O18" s="116"/>
      <c r="P18" s="117" t="str">
        <f>'หมวด 4'!P2</f>
        <v/>
      </c>
      <c r="Q18" s="118" t="e">
        <f t="shared" si="0"/>
        <v>#N/A</v>
      </c>
      <c r="R18" s="274" t="e">
        <f t="shared" si="1"/>
        <v>#N/A</v>
      </c>
      <c r="S18" s="274" t="e">
        <f t="shared" si="2"/>
        <v>#N/A</v>
      </c>
      <c r="T18" s="274" t="str">
        <f t="shared" si="3"/>
        <v/>
      </c>
    </row>
    <row r="19" spans="1:20" x14ac:dyDescent="0.3">
      <c r="A19" s="1"/>
      <c r="B19" s="1"/>
      <c r="C19" s="1"/>
      <c r="D19" s="1"/>
      <c r="E19" s="1"/>
      <c r="F19" s="1"/>
      <c r="G19" s="1"/>
      <c r="H19" s="1"/>
      <c r="I19" s="1"/>
      <c r="J19" s="1"/>
      <c r="K19" s="1"/>
      <c r="L19" s="1"/>
      <c r="M19" s="1"/>
      <c r="N19" s="114">
        <v>4.0999999999999996</v>
      </c>
      <c r="O19" s="114" t="str">
        <f>'หมวด 4'!A4</f>
        <v>4.1 การใช้ฐานข้อมูลและการกำหนดตัววัดเพื่อการติดตามงานอย่างมีประสิทธิผล</v>
      </c>
      <c r="P19" s="118" t="str">
        <f>'หมวด 4'!P4</f>
        <v/>
      </c>
      <c r="Q19" s="118" t="e">
        <f t="shared" si="0"/>
        <v>#N/A</v>
      </c>
      <c r="R19" s="274" t="e">
        <f t="shared" si="1"/>
        <v>#N/A</v>
      </c>
      <c r="S19" s="274" t="e">
        <f t="shared" si="2"/>
        <v>#N/A</v>
      </c>
      <c r="T19" s="274" t="str">
        <f t="shared" si="3"/>
        <v/>
      </c>
    </row>
    <row r="20" spans="1:20" x14ac:dyDescent="0.3">
      <c r="A20" s="1"/>
      <c r="B20" s="1"/>
      <c r="C20" s="1"/>
      <c r="D20" s="1"/>
      <c r="E20" s="1"/>
      <c r="F20" s="1"/>
      <c r="G20" s="1"/>
      <c r="H20" s="1"/>
      <c r="I20" s="1"/>
      <c r="J20" s="1"/>
      <c r="K20" s="1"/>
      <c r="L20" s="1"/>
      <c r="M20" s="1"/>
      <c r="N20" s="114">
        <v>4.2</v>
      </c>
      <c r="O20" s="114" t="str">
        <f>'หมวด 4'!A66</f>
        <v xml:space="preserve">4.2 การบริหารจัดการข้อมูล สารสนเทศ การดูแลความเสี่ยงด้านข้อมูลและระบบความมั่นคงทางไซเบอร์ </v>
      </c>
      <c r="P20" s="118" t="str">
        <f>'หมวด 4'!P66</f>
        <v/>
      </c>
      <c r="Q20" s="118" t="e">
        <f t="shared" si="0"/>
        <v>#N/A</v>
      </c>
      <c r="R20" s="274" t="e">
        <f t="shared" si="1"/>
        <v>#N/A</v>
      </c>
      <c r="S20" s="274" t="e">
        <f t="shared" si="2"/>
        <v>#N/A</v>
      </c>
      <c r="T20" s="274" t="str">
        <f t="shared" si="3"/>
        <v/>
      </c>
    </row>
    <row r="21" spans="1:20" x14ac:dyDescent="0.3">
      <c r="A21" s="1"/>
      <c r="B21" s="1"/>
      <c r="C21" s="1"/>
      <c r="D21" s="1"/>
      <c r="E21" s="1"/>
      <c r="F21" s="1"/>
      <c r="G21" s="1"/>
      <c r="H21" s="1"/>
      <c r="I21" s="1"/>
      <c r="J21" s="1"/>
      <c r="K21" s="1"/>
      <c r="L21" s="1"/>
      <c r="M21" s="1"/>
      <c r="N21" s="114">
        <v>4.3</v>
      </c>
      <c r="O21" s="114" t="str">
        <f>'หมวด 4'!A126</f>
        <v xml:space="preserve">4.3 การใช้องค์ความรู้ของส่วนราชการในการแก้ปัญหา เรียนรู้ และเพื่อพัฒนาส่วนราชการ </v>
      </c>
      <c r="P21" s="118" t="str">
        <f>'หมวด 4'!P126</f>
        <v/>
      </c>
      <c r="Q21" s="118" t="e">
        <f t="shared" si="0"/>
        <v>#N/A</v>
      </c>
      <c r="R21" s="274" t="e">
        <f t="shared" si="1"/>
        <v>#N/A</v>
      </c>
      <c r="S21" s="274" t="e">
        <f t="shared" si="2"/>
        <v>#N/A</v>
      </c>
      <c r="T21" s="274" t="str">
        <f t="shared" si="3"/>
        <v/>
      </c>
    </row>
    <row r="22" spans="1:20" ht="20.25" x14ac:dyDescent="0.4">
      <c r="A22" s="18" t="s">
        <v>434</v>
      </c>
      <c r="B22" s="18"/>
      <c r="C22" s="18" t="s">
        <v>435</v>
      </c>
      <c r="D22" s="18"/>
      <c r="E22" s="18" t="s">
        <v>436</v>
      </c>
      <c r="F22" s="18"/>
      <c r="G22" s="18" t="s">
        <v>437</v>
      </c>
      <c r="H22" s="18"/>
      <c r="I22" s="18" t="s">
        <v>438</v>
      </c>
      <c r="J22" s="18"/>
      <c r="K22" s="18" t="s">
        <v>439</v>
      </c>
      <c r="L22" s="18"/>
      <c r="M22" s="18" t="s">
        <v>440</v>
      </c>
      <c r="N22" s="116" t="str">
        <f>'หมวด 5'!A2</f>
        <v>หมวด 5 การมุ่งเน้นบุคลากร</v>
      </c>
      <c r="O22" s="116"/>
      <c r="P22" s="117" t="str">
        <f>'หมวด 5'!P2</f>
        <v/>
      </c>
      <c r="Q22" s="118" t="e">
        <f t="shared" si="0"/>
        <v>#N/A</v>
      </c>
      <c r="R22" s="274" t="e">
        <f t="shared" si="1"/>
        <v>#N/A</v>
      </c>
      <c r="S22" s="274" t="e">
        <f t="shared" si="2"/>
        <v>#N/A</v>
      </c>
      <c r="T22" s="274" t="str">
        <f t="shared" si="3"/>
        <v/>
      </c>
    </row>
    <row r="23" spans="1:20" ht="26.25" x14ac:dyDescent="0.6">
      <c r="A23" s="20" t="str">
        <f>P4</f>
        <v/>
      </c>
      <c r="B23" s="19"/>
      <c r="C23" s="20" t="str">
        <f>P8</f>
        <v/>
      </c>
      <c r="D23" s="19"/>
      <c r="E23" s="20" t="str">
        <f>P12</f>
        <v/>
      </c>
      <c r="F23" s="19"/>
      <c r="G23" s="20" t="str">
        <f>P18</f>
        <v/>
      </c>
      <c r="H23" s="19"/>
      <c r="I23" s="20" t="str">
        <f>P22</f>
        <v/>
      </c>
      <c r="J23" s="19"/>
      <c r="K23" s="20" t="str">
        <f>P26</f>
        <v/>
      </c>
      <c r="L23" s="19"/>
      <c r="M23" s="20" t="str">
        <f>P30</f>
        <v/>
      </c>
      <c r="N23" s="114">
        <v>5.0999999999999996</v>
      </c>
      <c r="O23" s="114" t="str">
        <f>'หมวด 5'!A4</f>
        <v>5.1 ระบบการจัดการบุคลากรตอบสนองยุทธศาสตร์และสร้างแรงจูงใจ</v>
      </c>
      <c r="P23" s="118" t="str">
        <f>'หมวด 5'!P4</f>
        <v/>
      </c>
      <c r="Q23" s="118" t="e">
        <f t="shared" si="0"/>
        <v>#N/A</v>
      </c>
      <c r="R23" s="274" t="e">
        <f t="shared" si="1"/>
        <v>#N/A</v>
      </c>
      <c r="S23" s="274" t="e">
        <f t="shared" si="2"/>
        <v>#N/A</v>
      </c>
      <c r="T23" s="274" t="str">
        <f t="shared" si="3"/>
        <v/>
      </c>
    </row>
    <row r="24" spans="1:20" ht="20.25" x14ac:dyDescent="0.4">
      <c r="A24" s="18" t="s">
        <v>433</v>
      </c>
      <c r="B24" s="18"/>
      <c r="C24" s="18" t="s">
        <v>433</v>
      </c>
      <c r="D24" s="18"/>
      <c r="E24" s="18" t="s">
        <v>433</v>
      </c>
      <c r="F24" s="18"/>
      <c r="G24" s="18" t="s">
        <v>433</v>
      </c>
      <c r="H24" s="18"/>
      <c r="I24" s="18" t="s">
        <v>433</v>
      </c>
      <c r="J24" s="18"/>
      <c r="K24" s="18" t="s">
        <v>433</v>
      </c>
      <c r="L24" s="18"/>
      <c r="M24" s="18" t="s">
        <v>433</v>
      </c>
      <c r="N24" s="114">
        <v>5.2</v>
      </c>
      <c r="O24" s="114" t="str">
        <f>'หมวด 5'!A66</f>
        <v xml:space="preserve">5.2 วัฒนธรรมการทำงานที่ดี คล่องตัว รับผิดชอบ สู่การเกิดผลงานที่มีสมรรถนะสูง และนวัตกรรม </v>
      </c>
      <c r="P24" s="118" t="str">
        <f>'หมวด 5'!P66</f>
        <v/>
      </c>
      <c r="Q24" s="118" t="e">
        <f t="shared" si="0"/>
        <v>#N/A</v>
      </c>
      <c r="R24" s="274" t="e">
        <f t="shared" si="1"/>
        <v>#N/A</v>
      </c>
      <c r="S24" s="274" t="e">
        <f t="shared" si="2"/>
        <v>#N/A</v>
      </c>
      <c r="T24" s="274" t="str">
        <f t="shared" si="3"/>
        <v/>
      </c>
    </row>
    <row r="25" spans="1:20" x14ac:dyDescent="0.3">
      <c r="A25" s="1"/>
      <c r="B25" s="1"/>
      <c r="C25" s="1"/>
      <c r="D25" s="1"/>
      <c r="E25" s="1"/>
      <c r="F25" s="1"/>
      <c r="G25" s="1"/>
      <c r="H25" s="1"/>
      <c r="I25" s="1"/>
      <c r="J25" s="1"/>
      <c r="K25" s="1"/>
      <c r="L25" s="1"/>
      <c r="M25" s="1"/>
      <c r="N25" s="114">
        <v>5.3</v>
      </c>
      <c r="O25" s="114" t="str">
        <f>'หมวด 5'!A122</f>
        <v>5.3 ระบบการพัฒนาและการเรียนรู้ของบุคลากร</v>
      </c>
      <c r="P25" s="118" t="str">
        <f>'หมวด 5'!P122</f>
        <v/>
      </c>
      <c r="Q25" s="118" t="e">
        <f t="shared" si="0"/>
        <v>#N/A</v>
      </c>
      <c r="R25" s="274" t="e">
        <f t="shared" si="1"/>
        <v>#N/A</v>
      </c>
      <c r="S25" s="274" t="e">
        <f t="shared" si="2"/>
        <v>#N/A</v>
      </c>
      <c r="T25" s="274" t="str">
        <f t="shared" si="3"/>
        <v/>
      </c>
    </row>
    <row r="26" spans="1:20" x14ac:dyDescent="0.3">
      <c r="A26" s="1"/>
      <c r="B26" s="1"/>
      <c r="C26" s="1"/>
      <c r="D26" s="1"/>
      <c r="E26" s="1"/>
      <c r="F26" s="1"/>
      <c r="G26" s="1"/>
      <c r="H26" s="1"/>
      <c r="I26" s="1"/>
      <c r="J26" s="1"/>
      <c r="K26" s="1"/>
      <c r="L26" s="1"/>
      <c r="M26" s="1"/>
      <c r="N26" s="116" t="str">
        <f>'หมวด 6'!A2</f>
        <v>หมวด 6 การมุ่งเน้นระบบปฏิบัติการ</v>
      </c>
      <c r="O26" s="116"/>
      <c r="P26" s="117" t="str">
        <f>'หมวด 6'!P2</f>
        <v/>
      </c>
      <c r="Q26" s="118" t="e">
        <f t="shared" si="0"/>
        <v>#N/A</v>
      </c>
      <c r="R26" s="274" t="e">
        <f t="shared" si="1"/>
        <v>#N/A</v>
      </c>
      <c r="S26" s="274" t="e">
        <f t="shared" si="2"/>
        <v>#N/A</v>
      </c>
      <c r="T26" s="274" t="str">
        <f t="shared" si="3"/>
        <v/>
      </c>
    </row>
    <row r="27" spans="1:20" x14ac:dyDescent="0.3">
      <c r="A27" s="1"/>
      <c r="B27" s="1"/>
      <c r="C27" s="1"/>
      <c r="D27" s="1"/>
      <c r="E27" s="1"/>
      <c r="F27" s="1"/>
      <c r="G27" s="1"/>
      <c r="H27" s="1"/>
      <c r="I27" s="1"/>
      <c r="J27" s="1"/>
      <c r="K27" s="1"/>
      <c r="L27" s="1"/>
      <c r="M27" s="1"/>
      <c r="N27" s="114">
        <v>6.1</v>
      </c>
      <c r="O27" s="114" t="str">
        <f>'หมวด 6'!A4</f>
        <v>6.1 การออกแบบและการจัดการกระบวนการทำงานที่เชื่อมโยงตั้งแต่ต้นจนจบนำสู่ผลลัพธ์ที่ต้องการ</v>
      </c>
      <c r="P27" s="118" t="str">
        <f>'หมวด 6'!P4</f>
        <v/>
      </c>
      <c r="Q27" s="118" t="e">
        <f t="shared" si="0"/>
        <v>#N/A</v>
      </c>
      <c r="R27" s="274" t="e">
        <f t="shared" si="1"/>
        <v>#N/A</v>
      </c>
      <c r="S27" s="274" t="e">
        <f t="shared" si="2"/>
        <v>#N/A</v>
      </c>
      <c r="T27" s="274" t="str">
        <f t="shared" si="3"/>
        <v/>
      </c>
    </row>
    <row r="28" spans="1:20" x14ac:dyDescent="0.3">
      <c r="A28" s="1"/>
      <c r="B28" s="1"/>
      <c r="C28" s="1"/>
      <c r="D28" s="1"/>
      <c r="E28" s="1"/>
      <c r="F28" s="1"/>
      <c r="G28" s="1"/>
      <c r="H28" s="1"/>
      <c r="I28" s="1"/>
      <c r="J28" s="1"/>
      <c r="K28" s="1"/>
      <c r="L28" s="1"/>
      <c r="M28" s="1"/>
      <c r="N28" s="114">
        <v>6.2</v>
      </c>
      <c r="O28" s="114" t="str">
        <f>'หมวด 6'!A60</f>
        <v xml:space="preserve">6.2 การสร้างนวัตกรรมในการปรับปรุงผลผลิต กระบวนการ การบริการ </v>
      </c>
      <c r="P28" s="118" t="str">
        <f>'หมวด 6'!P60</f>
        <v/>
      </c>
      <c r="Q28" s="118" t="e">
        <f t="shared" si="0"/>
        <v>#N/A</v>
      </c>
      <c r="R28" s="274" t="e">
        <f t="shared" si="1"/>
        <v>#N/A</v>
      </c>
      <c r="S28" s="274" t="e">
        <f t="shared" si="2"/>
        <v>#N/A</v>
      </c>
      <c r="T28" s="274" t="str">
        <f t="shared" si="3"/>
        <v/>
      </c>
    </row>
    <row r="29" spans="1:20" x14ac:dyDescent="0.3">
      <c r="A29" s="1"/>
      <c r="B29" s="1"/>
      <c r="C29" s="1"/>
      <c r="D29" s="1"/>
      <c r="E29" s="1"/>
      <c r="F29" s="1"/>
      <c r="G29" s="1"/>
      <c r="H29" s="1"/>
      <c r="I29" s="1"/>
      <c r="J29" s="1"/>
      <c r="K29" s="1"/>
      <c r="L29" s="1"/>
      <c r="M29" s="1"/>
      <c r="N29" s="114">
        <v>6.3</v>
      </c>
      <c r="O29" s="114" t="str">
        <f>'หมวด 6'!A95</f>
        <v xml:space="preserve">6.3 การมุ่งเน้นประสิทธิผล ทั้งองค์กร และผลกระทบต่อยุทธศาสตร์ประเทศ </v>
      </c>
      <c r="P29" s="118" t="str">
        <f>'หมวด 6'!P95</f>
        <v/>
      </c>
      <c r="Q29" s="118" t="e">
        <f t="shared" si="0"/>
        <v>#N/A</v>
      </c>
      <c r="R29" s="274" t="e">
        <f t="shared" si="1"/>
        <v>#N/A</v>
      </c>
      <c r="S29" s="274" t="e">
        <f t="shared" si="2"/>
        <v>#N/A</v>
      </c>
      <c r="T29" s="274" t="str">
        <f t="shared" si="3"/>
        <v/>
      </c>
    </row>
    <row r="30" spans="1:20" x14ac:dyDescent="0.3">
      <c r="A30" s="1"/>
      <c r="B30" s="1"/>
      <c r="C30" s="1"/>
      <c r="D30" s="1"/>
      <c r="E30" s="1"/>
      <c r="F30" s="1"/>
      <c r="G30" s="1"/>
      <c r="H30" s="1"/>
      <c r="I30" s="1"/>
      <c r="J30" s="1"/>
      <c r="K30" s="1"/>
      <c r="L30" s="1"/>
      <c r="M30" s="1"/>
      <c r="N30" s="116" t="s">
        <v>441</v>
      </c>
      <c r="P30" s="117" t="str">
        <f>IFERROR(ตัววัดหมวด7และคำนวณคะแนน!N67,"")</f>
        <v/>
      </c>
      <c r="Q30" s="118" t="e">
        <f t="shared" ref="Q30:Q36" si="4">IF(P30&lt;$R$3, P30, NA())</f>
        <v>#N/A</v>
      </c>
      <c r="R30" s="274" t="e">
        <f t="shared" si="1"/>
        <v>#N/A</v>
      </c>
      <c r="S30" s="274" t="e">
        <f t="shared" si="2"/>
        <v>#N/A</v>
      </c>
      <c r="T30" s="274" t="str">
        <f t="shared" ref="T30:T36" si="5">IF(P30&gt;=$T$3, P30, NA())</f>
        <v/>
      </c>
    </row>
    <row r="31" spans="1:20" x14ac:dyDescent="0.3">
      <c r="A31" s="1"/>
      <c r="B31" s="1"/>
      <c r="C31" s="1"/>
      <c r="D31" s="1"/>
      <c r="E31" s="1"/>
      <c r="F31" s="1"/>
      <c r="G31" s="1"/>
      <c r="H31" s="1"/>
      <c r="I31" s="1"/>
      <c r="J31" s="1"/>
      <c r="K31" s="1"/>
      <c r="L31" s="1"/>
      <c r="M31" s="1"/>
      <c r="N31" s="114">
        <v>7.1</v>
      </c>
      <c r="O31" s="114" t="str">
        <f>ตัววัดหมวด7และคำนวณคะแนน!C6</f>
        <v xml:space="preserve">การบรรลุผลลัพธ์ของตัวชี้วัดตามพันธกิจ 
</v>
      </c>
      <c r="P31" s="118">
        <f>ตัววัดหมวด7และคำนวณคะแนน!N15</f>
        <v>0</v>
      </c>
      <c r="Q31" s="118">
        <f t="shared" si="4"/>
        <v>0</v>
      </c>
      <c r="R31" s="274" t="e">
        <f t="shared" si="1"/>
        <v>#N/A</v>
      </c>
      <c r="S31" s="274" t="e">
        <f t="shared" si="2"/>
        <v>#N/A</v>
      </c>
      <c r="T31" s="274" t="e">
        <f t="shared" si="5"/>
        <v>#N/A</v>
      </c>
    </row>
    <row r="32" spans="1:20" x14ac:dyDescent="0.3">
      <c r="A32" s="1"/>
      <c r="B32" s="1"/>
      <c r="C32" s="1"/>
      <c r="D32" s="1"/>
      <c r="E32" s="1"/>
      <c r="F32" s="1"/>
      <c r="G32" s="1"/>
      <c r="H32" s="1"/>
      <c r="I32" s="1"/>
      <c r="J32" s="1"/>
      <c r="K32" s="1"/>
      <c r="L32" s="1"/>
      <c r="M32" s="1"/>
      <c r="N32" s="114">
        <v>7.2</v>
      </c>
      <c r="O32" s="114" t="str">
        <f>ตัววัดหมวด7และคำนวณคะแนน!C16</f>
        <v xml:space="preserve">การบรรลุผลลัพธ์ตามตัวชี้วัดด้านผู้รับบริการ และประชาชน </v>
      </c>
      <c r="P32" s="118">
        <f>ตัววัดหมวด7และคำนวณคะแนน!N26</f>
        <v>0</v>
      </c>
      <c r="Q32" s="118">
        <f t="shared" si="4"/>
        <v>0</v>
      </c>
      <c r="R32" s="274" t="e">
        <f t="shared" si="1"/>
        <v>#N/A</v>
      </c>
      <c r="S32" s="274" t="e">
        <f t="shared" si="2"/>
        <v>#N/A</v>
      </c>
      <c r="T32" s="274" t="e">
        <f t="shared" si="5"/>
        <v>#N/A</v>
      </c>
    </row>
    <row r="33" spans="1:20" x14ac:dyDescent="0.3">
      <c r="A33" s="1"/>
      <c r="B33" s="1"/>
      <c r="C33" s="1"/>
      <c r="D33" s="1"/>
      <c r="E33" s="1"/>
      <c r="F33" s="1"/>
      <c r="G33" s="1"/>
      <c r="H33" s="1"/>
      <c r="I33" s="1"/>
      <c r="J33" s="1"/>
      <c r="K33" s="1"/>
      <c r="L33" s="1"/>
      <c r="M33" s="1"/>
      <c r="N33" s="114">
        <v>7.3</v>
      </c>
      <c r="O33" s="114" t="str">
        <f>ตัววัดหมวด7และคำนวณคะแนน!C27</f>
        <v xml:space="preserve">การบรรลุผลลัพธ์ตามตัวชี้วัดด้านการพัฒนาบุคลากร  </v>
      </c>
      <c r="P33" s="118">
        <f>ตัววัดหมวด7และคำนวณคะแนน!N35</f>
        <v>0</v>
      </c>
      <c r="Q33" s="118">
        <f t="shared" si="4"/>
        <v>0</v>
      </c>
      <c r="R33" s="274" t="e">
        <f t="shared" si="1"/>
        <v>#N/A</v>
      </c>
      <c r="S33" s="274" t="e">
        <f t="shared" si="2"/>
        <v>#N/A</v>
      </c>
      <c r="T33" s="274" t="e">
        <f t="shared" si="5"/>
        <v>#N/A</v>
      </c>
    </row>
    <row r="34" spans="1:20" x14ac:dyDescent="0.3">
      <c r="A34" s="1"/>
      <c r="B34" s="1"/>
      <c r="C34" s="1"/>
      <c r="D34" s="1"/>
      <c r="E34" s="1"/>
      <c r="F34" s="1"/>
      <c r="G34" s="1"/>
      <c r="H34" s="1"/>
      <c r="I34" s="1"/>
      <c r="J34" s="1"/>
      <c r="K34" s="1"/>
      <c r="L34" s="1"/>
      <c r="M34" s="1"/>
      <c r="N34" s="114">
        <v>7.4</v>
      </c>
      <c r="O34" s="114" t="str">
        <f>ตัววัดหมวด7และคำนวณคะแนน!C36</f>
        <v xml:space="preserve">การบรรลุผลลัพธ์ตามตัวชี้วัดด้านการเป็นต้นแบบ  </v>
      </c>
      <c r="P34" s="118">
        <f>ตัววัดหมวด7และคำนวณคะแนน!N46</f>
        <v>0</v>
      </c>
      <c r="Q34" s="118">
        <f t="shared" si="4"/>
        <v>0</v>
      </c>
      <c r="R34" s="274" t="e">
        <f t="shared" si="1"/>
        <v>#N/A</v>
      </c>
      <c r="S34" s="274" t="e">
        <f t="shared" si="2"/>
        <v>#N/A</v>
      </c>
      <c r="T34" s="274" t="e">
        <f t="shared" si="5"/>
        <v>#N/A</v>
      </c>
    </row>
    <row r="35" spans="1:20" x14ac:dyDescent="0.3">
      <c r="A35" s="1"/>
      <c r="B35" s="1"/>
      <c r="C35" s="1"/>
      <c r="D35" s="1"/>
      <c r="E35" s="1"/>
      <c r="F35" s="1"/>
      <c r="G35" s="1"/>
      <c r="H35" s="1"/>
      <c r="I35" s="1"/>
      <c r="J35" s="1"/>
      <c r="K35" s="1"/>
      <c r="L35" s="1"/>
      <c r="M35" s="1"/>
      <c r="N35" s="114">
        <v>7.5</v>
      </c>
      <c r="O35" s="114" t="str">
        <f>ตัววัดหมวด7และคำนวณคะแนน!C47</f>
        <v xml:space="preserve">การบรรลุผลลัพธ์ตามตัวชี้วัดด้านผลกระทบต่อเศรษฐกิจ สังคม สาธารณสุข และสิ่งแวดล้อม </v>
      </c>
      <c r="P35" s="118">
        <f>ตัววัดหมวด7และคำนวณคะแนน!N57</f>
        <v>0</v>
      </c>
      <c r="Q35" s="118">
        <f t="shared" si="4"/>
        <v>0</v>
      </c>
      <c r="R35" s="274" t="e">
        <f t="shared" si="1"/>
        <v>#N/A</v>
      </c>
      <c r="S35" s="274" t="e">
        <f t="shared" si="2"/>
        <v>#N/A</v>
      </c>
      <c r="T35" s="274" t="e">
        <f t="shared" si="5"/>
        <v>#N/A</v>
      </c>
    </row>
    <row r="36" spans="1:20" x14ac:dyDescent="0.3">
      <c r="A36" s="1"/>
      <c r="B36" s="1"/>
      <c r="C36" s="1"/>
      <c r="D36" s="1"/>
      <c r="E36" s="1"/>
      <c r="F36" s="1"/>
      <c r="G36" s="1"/>
      <c r="H36" s="1"/>
      <c r="I36" s="1"/>
      <c r="J36" s="1"/>
      <c r="K36" s="1"/>
      <c r="L36" s="1"/>
      <c r="M36" s="1"/>
      <c r="N36" s="114">
        <v>7.6</v>
      </c>
      <c r="O36" s="114" t="str">
        <f>ตัววัดหมวด7และคำนวณคะแนน!C58</f>
        <v xml:space="preserve">การบรรลุผลลัพธ์ตามตัวชี้วัดด้านการสร้างนวัตกรรม และการลดต้นทุน </v>
      </c>
      <c r="P36" s="118">
        <f>ตัววัดหมวด7และคำนวณคะแนน!N66</f>
        <v>0</v>
      </c>
      <c r="Q36" s="118">
        <f t="shared" si="4"/>
        <v>0</v>
      </c>
      <c r="R36" s="274" t="e">
        <f t="shared" si="1"/>
        <v>#N/A</v>
      </c>
      <c r="S36" s="274" t="e">
        <f t="shared" si="2"/>
        <v>#N/A</v>
      </c>
      <c r="T36" s="274" t="e">
        <f t="shared" si="5"/>
        <v>#N/A</v>
      </c>
    </row>
    <row r="37" spans="1:20" x14ac:dyDescent="0.3">
      <c r="A37" s="1"/>
      <c r="B37" s="1"/>
      <c r="C37" s="1"/>
      <c r="D37" s="1"/>
      <c r="E37" s="1"/>
      <c r="F37" s="1"/>
      <c r="G37" s="1"/>
      <c r="H37" s="1"/>
      <c r="I37" s="1"/>
      <c r="J37" s="1"/>
      <c r="K37" s="1"/>
      <c r="L37" s="1"/>
      <c r="M37" s="1"/>
      <c r="R37" s="269"/>
      <c r="S37" s="269"/>
      <c r="T37" s="269"/>
    </row>
    <row r="38" spans="1:20" x14ac:dyDescent="0.3">
      <c r="A38" s="1"/>
      <c r="B38" s="1"/>
      <c r="C38" s="1"/>
      <c r="D38" s="1"/>
      <c r="E38" s="1"/>
      <c r="F38" s="1"/>
      <c r="G38" s="1"/>
      <c r="H38" s="1"/>
      <c r="I38" s="1"/>
      <c r="J38" s="1"/>
      <c r="K38" s="1"/>
      <c r="L38" s="1"/>
      <c r="M38" s="1"/>
      <c r="R38" s="269"/>
      <c r="S38" s="269"/>
      <c r="T38" s="269"/>
    </row>
    <row r="39" spans="1:20" x14ac:dyDescent="0.3">
      <c r="A39" s="1"/>
      <c r="B39" s="1"/>
      <c r="C39" s="1"/>
      <c r="D39" s="1"/>
      <c r="E39" s="1"/>
      <c r="F39" s="1"/>
      <c r="G39" s="1"/>
      <c r="H39" s="1"/>
      <c r="I39" s="1"/>
      <c r="J39" s="1"/>
      <c r="K39" s="1"/>
      <c r="L39" s="1"/>
      <c r="M39" s="1"/>
      <c r="R39" s="269"/>
      <c r="S39" s="269"/>
      <c r="T39" s="269"/>
    </row>
    <row r="40" spans="1:20" x14ac:dyDescent="0.3">
      <c r="A40" s="1"/>
      <c r="B40" s="1"/>
      <c r="C40" s="1"/>
      <c r="D40" s="1"/>
      <c r="E40" s="1"/>
      <c r="F40" s="1"/>
      <c r="G40" s="1"/>
      <c r="H40" s="1"/>
      <c r="I40" s="1"/>
      <c r="J40" s="1"/>
      <c r="K40" s="1"/>
      <c r="L40" s="1"/>
      <c r="M40" s="1"/>
      <c r="R40" s="269"/>
      <c r="S40" s="269"/>
      <c r="T40" s="269"/>
    </row>
    <row r="41" spans="1:20" x14ac:dyDescent="0.3">
      <c r="A41" s="1"/>
      <c r="B41" s="1"/>
      <c r="C41" s="1"/>
      <c r="D41" s="1"/>
      <c r="E41" s="1"/>
      <c r="F41" s="1"/>
      <c r="G41" s="1"/>
      <c r="H41" s="1"/>
      <c r="I41" s="1"/>
      <c r="J41" s="1"/>
      <c r="K41" s="1"/>
      <c r="L41" s="1"/>
      <c r="M41" s="1"/>
      <c r="P41" s="118"/>
      <c r="R41" s="269"/>
      <c r="S41" s="269"/>
      <c r="T41" s="269"/>
    </row>
    <row r="42" spans="1:20" x14ac:dyDescent="0.3">
      <c r="A42" s="1"/>
      <c r="B42" s="1"/>
      <c r="C42" s="1"/>
      <c r="D42" s="1"/>
      <c r="E42" s="1"/>
      <c r="F42" s="1"/>
      <c r="G42" s="1"/>
      <c r="H42" s="1"/>
      <c r="I42" s="1"/>
      <c r="J42" s="1"/>
      <c r="K42" s="1"/>
      <c r="L42" s="1"/>
      <c r="M42" s="1"/>
      <c r="R42" s="269"/>
      <c r="S42" s="269"/>
      <c r="T42" s="269"/>
    </row>
    <row r="43" spans="1:20" x14ac:dyDescent="0.3">
      <c r="A43" s="1"/>
      <c r="B43" s="1"/>
      <c r="C43" s="1"/>
      <c r="D43" s="1"/>
      <c r="E43" s="1"/>
      <c r="F43" s="1"/>
      <c r="G43" s="1"/>
      <c r="H43" s="1"/>
      <c r="I43" s="1"/>
      <c r="J43" s="1"/>
      <c r="K43" s="1"/>
      <c r="L43" s="1"/>
      <c r="M43" s="1"/>
      <c r="R43" s="269"/>
      <c r="S43" s="269"/>
      <c r="T43" s="269"/>
    </row>
    <row r="44" spans="1:20" x14ac:dyDescent="0.3">
      <c r="A44" s="1"/>
      <c r="B44" s="1"/>
      <c r="C44" s="1"/>
      <c r="D44" s="1"/>
      <c r="E44" s="1"/>
      <c r="F44" s="1"/>
      <c r="G44" s="1"/>
      <c r="H44" s="1"/>
      <c r="I44" s="1"/>
      <c r="J44" s="1"/>
      <c r="K44" s="1"/>
      <c r="L44" s="1"/>
      <c r="M44" s="1"/>
      <c r="R44" s="269"/>
      <c r="S44" s="269"/>
      <c r="T44" s="269"/>
    </row>
    <row r="45" spans="1:20" x14ac:dyDescent="0.3">
      <c r="A45" s="1"/>
      <c r="B45" s="1"/>
      <c r="C45" s="1"/>
      <c r="D45" s="1"/>
      <c r="E45" s="1"/>
      <c r="F45" s="1"/>
      <c r="G45" s="1"/>
      <c r="H45" s="1"/>
      <c r="I45" s="1"/>
      <c r="J45" s="1"/>
      <c r="K45" s="1"/>
      <c r="L45" s="1"/>
      <c r="M45" s="1"/>
      <c r="R45" s="269"/>
      <c r="S45" s="269"/>
      <c r="T45" s="269"/>
    </row>
    <row r="46" spans="1:20" x14ac:dyDescent="0.3">
      <c r="A46" s="1"/>
      <c r="B46" s="1"/>
      <c r="C46" s="1"/>
      <c r="D46" s="1"/>
      <c r="E46" s="1"/>
      <c r="F46" s="1"/>
      <c r="G46" s="1"/>
      <c r="H46" s="1"/>
      <c r="I46" s="1"/>
      <c r="J46" s="1"/>
      <c r="K46" s="1"/>
      <c r="L46" s="1"/>
      <c r="M46" s="1"/>
      <c r="R46" s="269"/>
      <c r="S46" s="269"/>
      <c r="T46" s="269"/>
    </row>
    <row r="47" spans="1:20" x14ac:dyDescent="0.3">
      <c r="A47" s="1"/>
      <c r="B47" s="1"/>
      <c r="C47" s="1"/>
      <c r="D47" s="1"/>
      <c r="E47" s="1"/>
      <c r="F47" s="1"/>
      <c r="G47" s="1"/>
      <c r="H47" s="1"/>
      <c r="I47" s="1"/>
      <c r="J47" s="1"/>
      <c r="K47" s="1"/>
      <c r="L47" s="1"/>
      <c r="M47" s="1"/>
      <c r="R47" s="269"/>
      <c r="S47" s="269"/>
      <c r="T47" s="269"/>
    </row>
    <row r="48" spans="1:20" x14ac:dyDescent="0.3">
      <c r="A48" s="1"/>
      <c r="B48" s="1"/>
      <c r="C48" s="1"/>
      <c r="D48" s="1"/>
      <c r="E48" s="1"/>
      <c r="F48" s="1"/>
      <c r="G48" s="1"/>
      <c r="H48" s="1"/>
      <c r="I48" s="1"/>
      <c r="J48" s="1"/>
      <c r="K48" s="1"/>
      <c r="L48" s="1"/>
      <c r="M48" s="1"/>
      <c r="R48" s="269"/>
      <c r="S48" s="269"/>
      <c r="T48" s="269"/>
    </row>
    <row r="49" spans="1:20" x14ac:dyDescent="0.3">
      <c r="A49" s="1"/>
      <c r="B49" s="1"/>
      <c r="C49" s="1"/>
      <c r="D49" s="1"/>
      <c r="E49" s="1"/>
      <c r="F49" s="1"/>
      <c r="G49" s="1"/>
      <c r="H49" s="1"/>
      <c r="I49" s="1"/>
      <c r="J49" s="1"/>
      <c r="K49" s="1"/>
      <c r="L49" s="1"/>
      <c r="M49" s="1"/>
      <c r="R49" s="269"/>
      <c r="S49" s="269"/>
      <c r="T49" s="269"/>
    </row>
    <row r="50" spans="1:20" x14ac:dyDescent="0.3">
      <c r="A50" s="1"/>
      <c r="B50" s="1"/>
      <c r="C50" s="1"/>
      <c r="D50" s="1"/>
      <c r="E50" s="1"/>
      <c r="F50" s="1"/>
      <c r="G50" s="1"/>
      <c r="H50" s="1"/>
      <c r="I50" s="1"/>
      <c r="J50" s="1"/>
      <c r="K50" s="1"/>
      <c r="L50" s="1"/>
      <c r="M50" s="1"/>
      <c r="R50" s="269"/>
      <c r="S50" s="269"/>
      <c r="T50" s="269"/>
    </row>
    <row r="51" spans="1:20" x14ac:dyDescent="0.3">
      <c r="A51" s="1"/>
      <c r="B51" s="1"/>
      <c r="C51" s="1"/>
      <c r="D51" s="1"/>
      <c r="E51" s="1"/>
      <c r="F51" s="1"/>
      <c r="G51" s="1"/>
      <c r="H51" s="1"/>
      <c r="I51" s="1"/>
      <c r="J51" s="1"/>
      <c r="K51" s="1"/>
      <c r="L51" s="1"/>
      <c r="M51" s="1"/>
      <c r="R51" s="269"/>
      <c r="S51" s="269"/>
      <c r="T51" s="269"/>
    </row>
    <row r="52" spans="1:20" x14ac:dyDescent="0.3">
      <c r="A52" s="1"/>
      <c r="B52" s="1"/>
      <c r="C52" s="1"/>
      <c r="D52" s="1"/>
      <c r="E52" s="1"/>
      <c r="F52" s="1"/>
      <c r="G52" s="1"/>
      <c r="H52" s="1"/>
      <c r="I52" s="1"/>
      <c r="J52" s="1"/>
      <c r="K52" s="1"/>
      <c r="L52" s="1"/>
      <c r="M52" s="1"/>
      <c r="R52" s="269"/>
      <c r="S52" s="269"/>
      <c r="T52" s="269"/>
    </row>
    <row r="53" spans="1:20" x14ac:dyDescent="0.3">
      <c r="A53" s="1"/>
      <c r="B53" s="1"/>
      <c r="C53" s="1"/>
      <c r="D53" s="1"/>
      <c r="E53" s="1"/>
      <c r="F53" s="1"/>
      <c r="G53" s="1"/>
      <c r="H53" s="1"/>
      <c r="I53" s="1"/>
      <c r="J53" s="1"/>
      <c r="K53" s="1"/>
      <c r="L53" s="1"/>
      <c r="M53" s="1"/>
      <c r="R53" s="269"/>
      <c r="S53" s="269"/>
      <c r="T53" s="269"/>
    </row>
    <row r="54" spans="1:20" x14ac:dyDescent="0.3">
      <c r="A54" s="1"/>
      <c r="B54" s="1"/>
      <c r="C54" s="1"/>
      <c r="D54" s="1"/>
      <c r="E54" s="1"/>
      <c r="F54" s="1"/>
      <c r="G54" s="1"/>
      <c r="H54" s="1"/>
      <c r="I54" s="1"/>
      <c r="J54" s="1"/>
      <c r="K54" s="1"/>
      <c r="L54" s="1"/>
      <c r="M54" s="1"/>
      <c r="R54" s="269"/>
      <c r="S54" s="269"/>
      <c r="T54" s="269"/>
    </row>
    <row r="55" spans="1:20" x14ac:dyDescent="0.3">
      <c r="A55" s="1"/>
      <c r="B55" s="1"/>
      <c r="C55" s="1"/>
      <c r="D55" s="1"/>
      <c r="E55" s="1"/>
      <c r="F55" s="1"/>
      <c r="G55" s="1"/>
      <c r="H55" s="1"/>
      <c r="I55" s="1"/>
      <c r="J55" s="1"/>
      <c r="K55" s="1"/>
      <c r="L55" s="1"/>
      <c r="M55" s="1"/>
      <c r="R55" s="269"/>
      <c r="S55" s="269"/>
      <c r="T55" s="269"/>
    </row>
    <row r="56" spans="1:20" x14ac:dyDescent="0.3">
      <c r="A56" s="1"/>
      <c r="B56" s="1"/>
      <c r="C56" s="1"/>
      <c r="D56" s="1"/>
      <c r="E56" s="1"/>
      <c r="F56" s="1"/>
      <c r="G56" s="1"/>
      <c r="H56" s="1"/>
      <c r="I56" s="1"/>
      <c r="J56" s="1"/>
      <c r="K56" s="1"/>
      <c r="L56" s="1"/>
      <c r="M56" s="1"/>
      <c r="R56" s="269"/>
      <c r="S56" s="269"/>
      <c r="T56" s="269"/>
    </row>
    <row r="57" spans="1:20" x14ac:dyDescent="0.3">
      <c r="A57" s="1"/>
      <c r="B57" s="1"/>
      <c r="C57" s="1"/>
      <c r="D57" s="1"/>
      <c r="E57" s="1"/>
      <c r="F57" s="1"/>
      <c r="G57" s="1"/>
      <c r="H57" s="1"/>
      <c r="I57" s="1"/>
      <c r="J57" s="1"/>
      <c r="K57" s="1"/>
      <c r="L57" s="1"/>
      <c r="M57" s="1"/>
      <c r="R57" s="269"/>
      <c r="S57" s="269"/>
      <c r="T57" s="269"/>
    </row>
    <row r="58" spans="1:20" x14ac:dyDescent="0.3">
      <c r="A58" s="1"/>
      <c r="B58" s="1"/>
      <c r="C58" s="1"/>
      <c r="D58" s="1"/>
      <c r="E58" s="1"/>
      <c r="F58" s="1"/>
      <c r="G58" s="1"/>
      <c r="H58" s="1"/>
      <c r="I58" s="1"/>
      <c r="J58" s="1"/>
      <c r="K58" s="1"/>
      <c r="L58" s="1"/>
      <c r="M58" s="1"/>
      <c r="R58" s="269"/>
      <c r="S58" s="269"/>
      <c r="T58" s="269"/>
    </row>
    <row r="59" spans="1:20" x14ac:dyDescent="0.3">
      <c r="A59" s="1"/>
      <c r="B59" s="1"/>
      <c r="C59" s="1"/>
      <c r="D59" s="1"/>
      <c r="E59" s="1"/>
      <c r="F59" s="1"/>
      <c r="G59" s="1"/>
      <c r="H59" s="1"/>
      <c r="I59" s="1"/>
      <c r="J59" s="1"/>
      <c r="K59" s="1"/>
      <c r="L59" s="1"/>
      <c r="M59" s="1"/>
      <c r="R59" s="269"/>
      <c r="S59" s="269"/>
      <c r="T59" s="269"/>
    </row>
    <row r="60" spans="1:20" x14ac:dyDescent="0.3">
      <c r="A60" s="1"/>
      <c r="B60" s="1"/>
      <c r="C60" s="1"/>
      <c r="D60" s="1"/>
      <c r="E60" s="1"/>
      <c r="F60" s="1"/>
      <c r="G60" s="1"/>
      <c r="H60" s="1"/>
      <c r="I60" s="1"/>
      <c r="J60" s="1"/>
      <c r="K60" s="1"/>
      <c r="L60" s="1"/>
      <c r="M60" s="1"/>
      <c r="R60" s="269"/>
      <c r="S60" s="269"/>
      <c r="T60" s="269"/>
    </row>
    <row r="61" spans="1:20" x14ac:dyDescent="0.3">
      <c r="A61" s="1"/>
      <c r="B61" s="1"/>
      <c r="C61" s="1"/>
      <c r="D61" s="1"/>
      <c r="E61" s="1"/>
      <c r="F61" s="1"/>
      <c r="G61" s="1"/>
      <c r="H61" s="1"/>
      <c r="I61" s="1"/>
      <c r="J61" s="1"/>
      <c r="K61" s="1"/>
      <c r="L61" s="1"/>
      <c r="M61" s="1"/>
      <c r="R61" s="269"/>
      <c r="S61" s="269"/>
      <c r="T61" s="269"/>
    </row>
    <row r="62" spans="1:20" x14ac:dyDescent="0.3">
      <c r="A62" s="1"/>
      <c r="B62" s="1"/>
      <c r="C62" s="1"/>
      <c r="D62" s="1"/>
      <c r="E62" s="1"/>
      <c r="F62" s="1"/>
      <c r="G62" s="1"/>
      <c r="H62" s="1"/>
      <c r="I62" s="1"/>
      <c r="J62" s="1"/>
      <c r="K62" s="1"/>
      <c r="L62" s="1"/>
      <c r="M62" s="1"/>
      <c r="R62" s="269"/>
      <c r="S62" s="269"/>
      <c r="T62" s="269"/>
    </row>
    <row r="63" spans="1:20" x14ac:dyDescent="0.3">
      <c r="A63" s="1"/>
      <c r="B63" s="1"/>
      <c r="C63" s="1"/>
      <c r="D63" s="1"/>
      <c r="E63" s="1"/>
      <c r="F63" s="1"/>
      <c r="G63" s="1"/>
      <c r="H63" s="1"/>
      <c r="I63" s="1"/>
      <c r="J63" s="1"/>
      <c r="K63" s="1"/>
      <c r="L63" s="1"/>
      <c r="M63" s="1"/>
      <c r="R63" s="269"/>
      <c r="S63" s="269"/>
      <c r="T63" s="269"/>
    </row>
    <row r="64" spans="1:20" x14ac:dyDescent="0.3">
      <c r="A64" s="1"/>
      <c r="B64" s="1"/>
      <c r="C64" s="1"/>
      <c r="D64" s="1"/>
      <c r="E64" s="1"/>
      <c r="F64" s="1"/>
      <c r="G64" s="1"/>
      <c r="H64" s="1"/>
      <c r="I64" s="1"/>
      <c r="J64" s="1"/>
      <c r="K64" s="1"/>
      <c r="L64" s="1"/>
      <c r="M64" s="1"/>
      <c r="R64" s="269"/>
      <c r="S64" s="269"/>
      <c r="T64" s="269"/>
    </row>
    <row r="65" spans="1:20" x14ac:dyDescent="0.3">
      <c r="A65" s="1"/>
      <c r="B65" s="1"/>
      <c r="C65" s="1"/>
      <c r="D65" s="1"/>
      <c r="E65" s="1"/>
      <c r="F65" s="1"/>
      <c r="G65" s="1"/>
      <c r="H65" s="1"/>
      <c r="I65" s="1"/>
      <c r="J65" s="1"/>
      <c r="K65" s="1"/>
      <c r="L65" s="1"/>
      <c r="M65" s="1"/>
      <c r="R65" s="269"/>
      <c r="S65" s="269"/>
      <c r="T65" s="269"/>
    </row>
    <row r="66" spans="1:20" x14ac:dyDescent="0.3">
      <c r="A66" s="1"/>
      <c r="B66" s="1"/>
      <c r="C66" s="1"/>
      <c r="D66" s="1"/>
      <c r="E66" s="1"/>
      <c r="F66" s="1"/>
      <c r="G66" s="1"/>
      <c r="H66" s="1"/>
      <c r="I66" s="1"/>
      <c r="J66" s="1"/>
      <c r="K66" s="1"/>
      <c r="L66" s="1"/>
      <c r="M66" s="1"/>
      <c r="R66" s="269"/>
      <c r="S66" s="269"/>
      <c r="T66" s="269"/>
    </row>
    <row r="67" spans="1:20" x14ac:dyDescent="0.3">
      <c r="A67" s="1"/>
      <c r="B67" s="1"/>
      <c r="C67" s="1"/>
      <c r="D67" s="1"/>
      <c r="E67" s="1"/>
      <c r="F67" s="1"/>
      <c r="G67" s="1"/>
      <c r="H67" s="1"/>
      <c r="I67" s="1"/>
      <c r="J67" s="1"/>
      <c r="K67" s="1"/>
      <c r="L67" s="1"/>
      <c r="M67" s="1"/>
      <c r="R67" s="269"/>
      <c r="S67" s="269"/>
      <c r="T67" s="269"/>
    </row>
    <row r="68" spans="1:20" x14ac:dyDescent="0.3">
      <c r="A68" s="1"/>
      <c r="B68" s="1"/>
      <c r="C68" s="1"/>
      <c r="D68" s="1"/>
      <c r="E68" s="1"/>
      <c r="F68" s="1"/>
      <c r="G68" s="1"/>
      <c r="H68" s="1"/>
      <c r="I68" s="1"/>
      <c r="J68" s="1"/>
      <c r="K68" s="1"/>
      <c r="L68" s="1"/>
      <c r="M68" s="1"/>
      <c r="R68" s="269"/>
      <c r="S68" s="269"/>
      <c r="T68" s="269"/>
    </row>
    <row r="69" spans="1:20" x14ac:dyDescent="0.3">
      <c r="A69" s="1"/>
      <c r="B69" s="1"/>
      <c r="C69" s="1"/>
      <c r="D69" s="1"/>
      <c r="E69" s="1"/>
      <c r="F69" s="1"/>
      <c r="G69" s="1"/>
      <c r="H69" s="1"/>
      <c r="I69" s="1"/>
      <c r="J69" s="1"/>
      <c r="K69" s="1"/>
      <c r="L69" s="1"/>
      <c r="M69" s="1"/>
      <c r="R69" s="269"/>
      <c r="S69" s="269"/>
      <c r="T69" s="269"/>
    </row>
    <row r="70" spans="1:20" x14ac:dyDescent="0.3">
      <c r="A70" s="1"/>
      <c r="B70" s="1"/>
      <c r="C70" s="1"/>
      <c r="D70" s="1"/>
      <c r="E70" s="1"/>
      <c r="F70" s="1"/>
      <c r="G70" s="1"/>
      <c r="H70" s="1"/>
      <c r="I70" s="1"/>
      <c r="J70" s="1"/>
      <c r="K70" s="1"/>
      <c r="L70" s="1"/>
      <c r="M70" s="1"/>
      <c r="R70" s="269"/>
      <c r="S70" s="269"/>
      <c r="T70" s="269"/>
    </row>
    <row r="71" spans="1:20" x14ac:dyDescent="0.3">
      <c r="A71" s="1"/>
      <c r="B71" s="1"/>
      <c r="C71" s="1"/>
      <c r="D71" s="1"/>
      <c r="E71" s="1"/>
      <c r="F71" s="1"/>
      <c r="G71" s="1"/>
      <c r="H71" s="1"/>
      <c r="I71" s="1"/>
      <c r="J71" s="1"/>
      <c r="K71" s="1"/>
      <c r="L71" s="1"/>
      <c r="M71" s="1"/>
      <c r="R71" s="269"/>
      <c r="S71" s="269"/>
      <c r="T71" s="269"/>
    </row>
    <row r="72" spans="1:20" x14ac:dyDescent="0.3">
      <c r="A72" s="1"/>
      <c r="B72" s="1"/>
      <c r="C72" s="1"/>
      <c r="D72" s="1"/>
      <c r="E72" s="1"/>
      <c r="F72" s="1"/>
      <c r="G72" s="1"/>
      <c r="H72" s="1"/>
      <c r="I72" s="1"/>
      <c r="J72" s="1"/>
      <c r="K72" s="1"/>
      <c r="L72" s="1"/>
      <c r="M72" s="1"/>
      <c r="R72" s="269"/>
      <c r="S72" s="269"/>
      <c r="T72" s="269"/>
    </row>
    <row r="73" spans="1:20" x14ac:dyDescent="0.3">
      <c r="A73" s="1"/>
      <c r="B73" s="1"/>
      <c r="C73" s="1"/>
      <c r="D73" s="1"/>
      <c r="E73" s="1"/>
      <c r="F73" s="1"/>
      <c r="G73" s="1"/>
      <c r="H73" s="1"/>
      <c r="I73" s="1"/>
      <c r="J73" s="1"/>
      <c r="K73" s="1"/>
      <c r="L73" s="1"/>
      <c r="M73" s="1"/>
      <c r="R73" s="269"/>
      <c r="S73" s="269"/>
      <c r="T73" s="269"/>
    </row>
    <row r="74" spans="1:20" x14ac:dyDescent="0.3">
      <c r="A74" s="1"/>
      <c r="B74" s="1"/>
      <c r="C74" s="1"/>
      <c r="D74" s="1"/>
      <c r="E74" s="1"/>
      <c r="F74" s="1"/>
      <c r="G74" s="1"/>
      <c r="H74" s="1"/>
      <c r="I74" s="1"/>
      <c r="J74" s="1"/>
      <c r="K74" s="1"/>
      <c r="L74" s="1"/>
      <c r="M74" s="1"/>
      <c r="R74" s="269"/>
      <c r="S74" s="269"/>
      <c r="T74" s="269"/>
    </row>
    <row r="75" spans="1:20" x14ac:dyDescent="0.3">
      <c r="A75" s="1"/>
      <c r="B75" s="1"/>
      <c r="C75" s="1"/>
      <c r="D75" s="1"/>
      <c r="E75" s="1"/>
      <c r="F75" s="1"/>
      <c r="G75" s="1"/>
      <c r="H75" s="1"/>
      <c r="I75" s="1"/>
      <c r="J75" s="1"/>
      <c r="K75" s="1"/>
      <c r="L75" s="1"/>
      <c r="M75" s="1"/>
      <c r="R75" s="269"/>
      <c r="S75" s="269"/>
      <c r="T75" s="269"/>
    </row>
    <row r="76" spans="1:20" x14ac:dyDescent="0.3">
      <c r="A76" s="1"/>
      <c r="B76" s="1"/>
      <c r="C76" s="1"/>
      <c r="D76" s="1"/>
      <c r="E76" s="1"/>
      <c r="F76" s="1"/>
      <c r="G76" s="1"/>
      <c r="H76" s="1"/>
      <c r="I76" s="1"/>
      <c r="J76" s="1"/>
      <c r="K76" s="1"/>
      <c r="L76" s="1"/>
      <c r="M76" s="1"/>
      <c r="R76" s="269"/>
      <c r="S76" s="269"/>
      <c r="T76" s="269"/>
    </row>
    <row r="77" spans="1:20" x14ac:dyDescent="0.3">
      <c r="A77" s="1"/>
      <c r="B77" s="1"/>
      <c r="C77" s="1"/>
      <c r="D77" s="1"/>
      <c r="E77" s="1"/>
      <c r="F77" s="1"/>
      <c r="G77" s="1"/>
      <c r="H77" s="1"/>
      <c r="I77" s="1"/>
      <c r="J77" s="1"/>
      <c r="K77" s="1"/>
      <c r="L77" s="1"/>
      <c r="M77" s="1"/>
    </row>
    <row r="78" spans="1:20" x14ac:dyDescent="0.3">
      <c r="A78" s="1"/>
      <c r="B78" s="1"/>
      <c r="C78" s="1"/>
      <c r="D78" s="1"/>
      <c r="E78" s="1"/>
      <c r="F78" s="1"/>
      <c r="G78" s="1"/>
      <c r="H78" s="1"/>
      <c r="I78" s="1"/>
      <c r="J78" s="1"/>
      <c r="K78" s="1"/>
      <c r="L78" s="1"/>
      <c r="M78" s="1"/>
    </row>
    <row r="79" spans="1:20" x14ac:dyDescent="0.3">
      <c r="A79" s="1"/>
      <c r="B79" s="1"/>
      <c r="C79" s="1"/>
      <c r="D79" s="1"/>
      <c r="E79" s="1"/>
      <c r="F79" s="1"/>
      <c r="G79" s="1"/>
      <c r="H79" s="1"/>
      <c r="I79" s="1"/>
      <c r="J79" s="1"/>
      <c r="K79" s="1"/>
      <c r="L79" s="1"/>
      <c r="M79" s="1"/>
    </row>
    <row r="80" spans="1:20" x14ac:dyDescent="0.3">
      <c r="A80" s="1"/>
      <c r="B80" s="1"/>
      <c r="C80" s="1"/>
      <c r="D80" s="1"/>
      <c r="E80" s="1"/>
      <c r="F80" s="1"/>
      <c r="G80" s="1"/>
      <c r="H80" s="1"/>
      <c r="I80" s="1"/>
      <c r="J80" s="1"/>
      <c r="K80" s="1"/>
      <c r="L80" s="1"/>
      <c r="M80" s="1"/>
    </row>
    <row r="81" spans="1:13" x14ac:dyDescent="0.3">
      <c r="A81" s="1"/>
      <c r="B81" s="1"/>
      <c r="C81" s="1"/>
      <c r="D81" s="1"/>
      <c r="E81" s="1"/>
      <c r="F81" s="1"/>
      <c r="G81" s="1"/>
      <c r="H81" s="1"/>
      <c r="I81" s="1"/>
      <c r="J81" s="1"/>
      <c r="K81" s="1"/>
      <c r="L81" s="1"/>
      <c r="M81" s="1"/>
    </row>
    <row r="82" spans="1:13" x14ac:dyDescent="0.3">
      <c r="A82" s="1"/>
      <c r="B82" s="1"/>
      <c r="C82" s="1"/>
      <c r="D82" s="1"/>
      <c r="E82" s="1"/>
      <c r="F82" s="1"/>
      <c r="G82" s="1"/>
      <c r="H82" s="1"/>
      <c r="I82" s="1"/>
      <c r="J82" s="1"/>
      <c r="K82" s="1"/>
      <c r="L82" s="1"/>
      <c r="M82" s="1"/>
    </row>
    <row r="83" spans="1:13" x14ac:dyDescent="0.3">
      <c r="A83" s="1"/>
      <c r="B83" s="1"/>
      <c r="C83" s="1"/>
      <c r="D83" s="1"/>
      <c r="E83" s="1"/>
      <c r="F83" s="1"/>
      <c r="G83" s="1"/>
      <c r="H83" s="1"/>
      <c r="I83" s="1"/>
      <c r="J83" s="1"/>
      <c r="K83" s="1"/>
      <c r="L83" s="1"/>
      <c r="M83" s="1"/>
    </row>
    <row r="84" spans="1:13" x14ac:dyDescent="0.3">
      <c r="A84" s="1"/>
      <c r="B84" s="1"/>
      <c r="C84" s="1"/>
      <c r="D84" s="1"/>
      <c r="E84" s="1"/>
      <c r="F84" s="1"/>
      <c r="G84" s="1"/>
      <c r="H84" s="1"/>
      <c r="I84" s="1"/>
      <c r="J84" s="1"/>
      <c r="K84" s="1"/>
      <c r="L84" s="1"/>
      <c r="M84" s="1"/>
    </row>
    <row r="85" spans="1:13" x14ac:dyDescent="0.3">
      <c r="A85" s="1"/>
      <c r="B85" s="1"/>
      <c r="C85" s="1"/>
      <c r="D85" s="1"/>
      <c r="E85" s="1"/>
      <c r="F85" s="1"/>
      <c r="G85" s="1"/>
      <c r="H85" s="1"/>
      <c r="I85" s="1"/>
      <c r="J85" s="1"/>
      <c r="K85" s="1"/>
      <c r="L85" s="1"/>
      <c r="M85" s="1"/>
    </row>
    <row r="86" spans="1:13" x14ac:dyDescent="0.3">
      <c r="A86" s="1"/>
      <c r="B86" s="1"/>
      <c r="C86" s="1"/>
      <c r="D86" s="1"/>
      <c r="E86" s="1"/>
      <c r="F86" s="1"/>
      <c r="G86" s="1"/>
      <c r="H86" s="1"/>
      <c r="I86" s="1"/>
      <c r="J86" s="1"/>
      <c r="K86" s="1"/>
      <c r="L86" s="1"/>
      <c r="M86" s="1"/>
    </row>
    <row r="87" spans="1:13" x14ac:dyDescent="0.3">
      <c r="A87" s="1"/>
      <c r="B87" s="1"/>
      <c r="C87" s="1"/>
      <c r="D87" s="1"/>
      <c r="E87" s="1"/>
      <c r="F87" s="1"/>
      <c r="G87" s="1"/>
      <c r="H87" s="1"/>
      <c r="I87" s="1"/>
      <c r="J87" s="1"/>
      <c r="K87" s="1"/>
      <c r="L87" s="1"/>
      <c r="M87" s="1"/>
    </row>
    <row r="88" spans="1:13" x14ac:dyDescent="0.3">
      <c r="A88" s="1"/>
      <c r="B88" s="1"/>
      <c r="C88" s="1"/>
      <c r="D88" s="1"/>
      <c r="E88" s="1"/>
      <c r="F88" s="1"/>
      <c r="G88" s="1"/>
      <c r="H88" s="1"/>
      <c r="I88" s="1"/>
      <c r="J88" s="1"/>
      <c r="K88" s="1"/>
      <c r="L88" s="1"/>
      <c r="M88" s="1"/>
    </row>
    <row r="89" spans="1:13" x14ac:dyDescent="0.3">
      <c r="A89" s="1"/>
      <c r="B89" s="1"/>
      <c r="C89" s="1"/>
      <c r="D89" s="1"/>
      <c r="E89" s="1"/>
      <c r="F89" s="1"/>
      <c r="G89" s="1"/>
      <c r="H89" s="1"/>
      <c r="I89" s="1"/>
      <c r="J89" s="1"/>
      <c r="K89" s="1"/>
      <c r="L89" s="1"/>
      <c r="M89" s="1"/>
    </row>
    <row r="90" spans="1:13" x14ac:dyDescent="0.3">
      <c r="A90" s="1"/>
      <c r="B90" s="1"/>
      <c r="C90" s="1"/>
      <c r="D90" s="1"/>
      <c r="E90" s="1"/>
      <c r="F90" s="1"/>
      <c r="G90" s="1"/>
      <c r="H90" s="1"/>
      <c r="I90" s="1"/>
      <c r="J90" s="1"/>
      <c r="K90" s="1"/>
      <c r="L90" s="1"/>
      <c r="M90" s="1"/>
    </row>
    <row r="91" spans="1:13" x14ac:dyDescent="0.3">
      <c r="A91" s="1"/>
      <c r="B91" s="1"/>
      <c r="C91" s="1"/>
      <c r="D91" s="1"/>
      <c r="E91" s="1"/>
      <c r="F91" s="1"/>
      <c r="G91" s="1"/>
      <c r="H91" s="1"/>
      <c r="I91" s="1"/>
      <c r="J91" s="1"/>
      <c r="K91" s="1"/>
      <c r="L91" s="1"/>
      <c r="M91" s="1"/>
    </row>
    <row r="92" spans="1:13" x14ac:dyDescent="0.3">
      <c r="A92" s="1"/>
      <c r="B92" s="1"/>
      <c r="C92" s="1"/>
      <c r="D92" s="1"/>
      <c r="E92" s="1"/>
      <c r="F92" s="1"/>
      <c r="G92" s="1"/>
      <c r="H92" s="1"/>
      <c r="I92" s="1"/>
      <c r="J92" s="1"/>
      <c r="K92" s="1"/>
      <c r="L92" s="1"/>
      <c r="M92" s="1"/>
    </row>
    <row r="93" spans="1:13" x14ac:dyDescent="0.3">
      <c r="A93" s="1"/>
      <c r="B93" s="1"/>
      <c r="C93" s="1"/>
      <c r="D93" s="1"/>
      <c r="E93" s="1"/>
      <c r="F93" s="1"/>
      <c r="G93" s="1"/>
      <c r="H93" s="1"/>
      <c r="I93" s="1"/>
      <c r="J93" s="1"/>
      <c r="K93" s="1"/>
      <c r="L93" s="1"/>
      <c r="M93" s="1"/>
    </row>
    <row r="94" spans="1:13" x14ac:dyDescent="0.3">
      <c r="A94" s="1"/>
      <c r="B94" s="1"/>
      <c r="C94" s="1"/>
      <c r="D94" s="1"/>
      <c r="E94" s="1"/>
      <c r="F94" s="1"/>
      <c r="G94" s="1"/>
      <c r="H94" s="1"/>
      <c r="I94" s="1"/>
      <c r="J94" s="1"/>
      <c r="K94" s="1"/>
      <c r="L94" s="1"/>
      <c r="M94" s="1"/>
    </row>
    <row r="95" spans="1:13" x14ac:dyDescent="0.3">
      <c r="A95" s="1"/>
      <c r="B95" s="1"/>
      <c r="C95" s="1"/>
      <c r="D95" s="1"/>
      <c r="E95" s="1"/>
      <c r="F95" s="1"/>
      <c r="G95" s="1"/>
      <c r="H95" s="1"/>
      <c r="I95" s="1"/>
      <c r="J95" s="1"/>
      <c r="K95" s="1"/>
      <c r="L95" s="1"/>
      <c r="M95" s="1"/>
    </row>
    <row r="96" spans="1:13" x14ac:dyDescent="0.3">
      <c r="A96" s="1"/>
      <c r="B96" s="1"/>
      <c r="C96" s="1"/>
      <c r="D96" s="1"/>
      <c r="E96" s="1"/>
      <c r="F96" s="1"/>
      <c r="G96" s="1"/>
      <c r="H96" s="1"/>
      <c r="I96" s="1"/>
      <c r="J96" s="1"/>
      <c r="K96" s="1"/>
      <c r="L96" s="1"/>
      <c r="M96" s="1"/>
    </row>
    <row r="97" spans="1:13" x14ac:dyDescent="0.3">
      <c r="A97" s="1"/>
      <c r="B97" s="1"/>
      <c r="C97" s="1"/>
      <c r="D97" s="1"/>
      <c r="E97" s="1"/>
      <c r="F97" s="1"/>
      <c r="G97" s="1"/>
      <c r="H97" s="1"/>
      <c r="I97" s="1"/>
      <c r="J97" s="1"/>
      <c r="K97" s="1"/>
      <c r="L97" s="1"/>
      <c r="M97" s="1"/>
    </row>
    <row r="98" spans="1:13" x14ac:dyDescent="0.3">
      <c r="A98" s="1"/>
      <c r="B98" s="1"/>
      <c r="C98" s="1"/>
      <c r="D98" s="1"/>
      <c r="E98" s="1"/>
      <c r="F98" s="1"/>
      <c r="G98" s="1"/>
      <c r="H98" s="1"/>
      <c r="I98" s="1"/>
      <c r="J98" s="1"/>
      <c r="K98" s="1"/>
      <c r="L98" s="1"/>
      <c r="M98" s="1"/>
    </row>
  </sheetData>
  <sheetProtection algorithmName="SHA-512" hashValue="ZtzGcBZI/2IJJNpQouJJF0u4l4MuVMJP6PaR7h0ajBAQI6vk9WvxZyV94I0pscPhPPwF9IwbQv1ft2fOmmwEag==" saltValue="/2Hxq71RkdhzADN0zcHyTg==" spinCount="100000" sheet="1" objects="1" scenarios="1"/>
  <mergeCells count="1">
    <mergeCell ref="A1:M1"/>
  </mergeCells>
  <conditionalFormatting sqref="O5">
    <cfRule type="colorScale" priority="2">
      <colorScale>
        <cfvo type="min"/>
        <cfvo type="percentile" val="50"/>
        <cfvo type="max"/>
        <color rgb="FFF8696B"/>
        <color rgb="FFFFEB84"/>
        <color rgb="FF63BE7B"/>
      </colorScale>
    </cfRule>
  </conditionalFormatting>
  <pageMargins left="0.7" right="0.7" top="0.75" bottom="0.75" header="0.3" footer="0.3"/>
  <pageSetup paperSize="9" scale="78" orientation="portrait" r:id="rId1"/>
  <rowBreaks count="1" manualBreakCount="1">
    <brk id="24" max="12"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A53CC-ECDD-422B-8E72-06C64576C758}">
  <sheetPr>
    <tabColor rgb="FF00B050"/>
  </sheetPr>
  <dimension ref="A1:F40"/>
  <sheetViews>
    <sheetView zoomScale="85" zoomScaleNormal="85" zoomScaleSheetLayoutView="100" workbookViewId="0">
      <pane ySplit="4" topLeftCell="A21" activePane="bottomLeft" state="frozen"/>
      <selection pane="bottomLeft" activeCell="H22" sqref="H22"/>
    </sheetView>
  </sheetViews>
  <sheetFormatPr defaultColWidth="7.5" defaultRowHeight="18.75" x14ac:dyDescent="0.3"/>
  <cols>
    <col min="1" max="1" width="19.625" style="105" customWidth="1"/>
    <col min="2" max="3" width="17.125" style="86" customWidth="1"/>
    <col min="4" max="4" width="17.125" style="106" customWidth="1"/>
    <col min="5" max="5" width="15.375" style="106" customWidth="1"/>
    <col min="6" max="6" width="26" style="107" customWidth="1"/>
    <col min="7" max="16384" width="7.5" style="86"/>
  </cols>
  <sheetData>
    <row r="1" spans="1:6" ht="19.5" customHeight="1" x14ac:dyDescent="0.3">
      <c r="A1" s="85" t="s">
        <v>442</v>
      </c>
      <c r="B1" s="493"/>
      <c r="C1" s="493"/>
      <c r="D1" s="493"/>
      <c r="E1" s="493"/>
      <c r="F1" s="493"/>
    </row>
    <row r="2" spans="1:6" s="88" customFormat="1" ht="18" customHeight="1" x14ac:dyDescent="0.2">
      <c r="A2" s="87"/>
      <c r="D2" s="89"/>
      <c r="E2" s="89"/>
      <c r="F2" s="90"/>
    </row>
    <row r="3" spans="1:6" s="88" customFormat="1" ht="72.75" customHeight="1" thickBot="1" x14ac:dyDescent="0.25">
      <c r="A3" s="108" t="s">
        <v>443</v>
      </c>
      <c r="B3" s="494" t="s">
        <v>444</v>
      </c>
      <c r="C3" s="494"/>
      <c r="D3" s="494"/>
      <c r="E3" s="494"/>
      <c r="F3" s="494"/>
    </row>
    <row r="4" spans="1:6" ht="38.25" thickBot="1" x14ac:dyDescent="0.35">
      <c r="A4" s="91" t="s">
        <v>445</v>
      </c>
      <c r="B4" s="92" t="s">
        <v>446</v>
      </c>
      <c r="C4" s="333" t="s">
        <v>447</v>
      </c>
      <c r="D4" s="93" t="s">
        <v>448</v>
      </c>
      <c r="E4" s="335" t="s">
        <v>449</v>
      </c>
      <c r="F4" s="319" t="s">
        <v>450</v>
      </c>
    </row>
    <row r="5" spans="1:6" x14ac:dyDescent="0.3">
      <c r="A5" s="337"/>
      <c r="B5" s="318"/>
      <c r="C5" s="334"/>
      <c r="D5" s="101" t="s">
        <v>451</v>
      </c>
      <c r="E5" s="329"/>
      <c r="F5" s="338" t="s">
        <v>452</v>
      </c>
    </row>
    <row r="6" spans="1:6" ht="57" thickBot="1" x14ac:dyDescent="0.35">
      <c r="A6" s="339"/>
      <c r="B6" s="340"/>
      <c r="C6" s="341"/>
      <c r="D6" s="325" t="s">
        <v>453</v>
      </c>
      <c r="E6" s="332"/>
      <c r="F6" s="103" t="s">
        <v>454</v>
      </c>
    </row>
    <row r="7" spans="1:6" ht="281.25" x14ac:dyDescent="0.3">
      <c r="A7" s="320" t="s">
        <v>76</v>
      </c>
      <c r="B7" s="104" t="s">
        <v>78</v>
      </c>
      <c r="C7" s="94" t="s">
        <v>455</v>
      </c>
      <c r="D7" s="95" t="s">
        <v>456</v>
      </c>
      <c r="E7" s="330"/>
      <c r="F7" s="100" t="s">
        <v>457</v>
      </c>
    </row>
    <row r="8" spans="1:6" ht="225" x14ac:dyDescent="0.3">
      <c r="A8" s="321"/>
      <c r="B8" s="98"/>
      <c r="C8" s="96" t="s">
        <v>100</v>
      </c>
      <c r="D8" s="97" t="s">
        <v>458</v>
      </c>
      <c r="E8" s="331"/>
      <c r="F8" s="99" t="s">
        <v>459</v>
      </c>
    </row>
    <row r="9" spans="1:6" ht="112.5" x14ac:dyDescent="0.3">
      <c r="A9" s="322"/>
      <c r="B9" s="98" t="s">
        <v>460</v>
      </c>
      <c r="C9" s="96" t="s">
        <v>108</v>
      </c>
      <c r="D9" s="97" t="s">
        <v>461</v>
      </c>
      <c r="E9" s="331"/>
      <c r="F9" s="99" t="s">
        <v>462</v>
      </c>
    </row>
    <row r="10" spans="1:6" ht="150" x14ac:dyDescent="0.3">
      <c r="A10" s="322"/>
      <c r="B10" s="98" t="s">
        <v>463</v>
      </c>
      <c r="C10" s="96" t="s">
        <v>464</v>
      </c>
      <c r="D10" s="97" t="s">
        <v>465</v>
      </c>
      <c r="E10" s="331"/>
      <c r="F10" s="99" t="s">
        <v>466</v>
      </c>
    </row>
    <row r="11" spans="1:6" ht="150.75" thickBot="1" x14ac:dyDescent="0.35">
      <c r="A11" s="323"/>
      <c r="B11" s="324"/>
      <c r="C11" s="325"/>
      <c r="D11" s="325" t="s">
        <v>467</v>
      </c>
      <c r="E11" s="332"/>
      <c r="F11" s="103" t="s">
        <v>468</v>
      </c>
    </row>
    <row r="12" spans="1:6" ht="206.25" x14ac:dyDescent="0.3">
      <c r="A12" s="320" t="s">
        <v>156</v>
      </c>
      <c r="B12" s="104" t="s">
        <v>469</v>
      </c>
      <c r="C12" s="94" t="s">
        <v>470</v>
      </c>
      <c r="D12" s="95" t="s">
        <v>173</v>
      </c>
      <c r="E12" s="330"/>
      <c r="F12" s="100" t="s">
        <v>471</v>
      </c>
    </row>
    <row r="13" spans="1:6" ht="93.75" x14ac:dyDescent="0.3">
      <c r="A13" s="322"/>
      <c r="B13" s="317"/>
      <c r="C13" s="97"/>
      <c r="D13" s="97" t="s">
        <v>174</v>
      </c>
      <c r="E13" s="331"/>
      <c r="F13" s="102" t="s">
        <v>472</v>
      </c>
    </row>
    <row r="14" spans="1:6" ht="93.75" x14ac:dyDescent="0.3">
      <c r="A14" s="322"/>
      <c r="B14" s="98" t="s">
        <v>473</v>
      </c>
      <c r="C14" s="96" t="s">
        <v>184</v>
      </c>
      <c r="D14" s="97" t="s">
        <v>188</v>
      </c>
      <c r="E14" s="331"/>
      <c r="F14" s="102" t="s">
        <v>474</v>
      </c>
    </row>
    <row r="15" spans="1:6" ht="131.25" x14ac:dyDescent="0.3">
      <c r="A15" s="322"/>
      <c r="B15" s="317"/>
      <c r="C15" s="97"/>
      <c r="D15" s="97" t="s">
        <v>475</v>
      </c>
      <c r="E15" s="331"/>
      <c r="F15" s="99" t="s">
        <v>476</v>
      </c>
    </row>
    <row r="16" spans="1:6" ht="131.25" x14ac:dyDescent="0.3">
      <c r="A16" s="322"/>
      <c r="B16" s="98" t="s">
        <v>477</v>
      </c>
      <c r="C16" s="96" t="s">
        <v>478</v>
      </c>
      <c r="D16" s="97" t="s">
        <v>479</v>
      </c>
      <c r="E16" s="331"/>
      <c r="F16" s="99" t="s">
        <v>480</v>
      </c>
    </row>
    <row r="17" spans="1:6" ht="112.5" x14ac:dyDescent="0.3">
      <c r="A17" s="322"/>
      <c r="B17" s="317"/>
      <c r="C17" s="96" t="s">
        <v>481</v>
      </c>
      <c r="D17" s="97" t="s">
        <v>482</v>
      </c>
      <c r="E17" s="331"/>
      <c r="F17" s="99" t="s">
        <v>483</v>
      </c>
    </row>
    <row r="18" spans="1:6" ht="150.75" thickBot="1" x14ac:dyDescent="0.35">
      <c r="A18" s="323"/>
      <c r="B18" s="324"/>
      <c r="C18" s="325"/>
      <c r="D18" s="325" t="s">
        <v>484</v>
      </c>
      <c r="E18" s="332"/>
      <c r="F18" s="103" t="s">
        <v>485</v>
      </c>
    </row>
    <row r="19" spans="1:6" ht="206.25" x14ac:dyDescent="0.3">
      <c r="A19" s="320" t="s">
        <v>221</v>
      </c>
      <c r="B19" s="104" t="s">
        <v>612</v>
      </c>
      <c r="C19" s="94" t="s">
        <v>613</v>
      </c>
      <c r="D19" s="95" t="s">
        <v>614</v>
      </c>
      <c r="E19" s="330"/>
      <c r="F19" s="100" t="s">
        <v>615</v>
      </c>
    </row>
    <row r="20" spans="1:6" ht="94.5" thickBot="1" x14ac:dyDescent="0.35">
      <c r="A20" s="336"/>
      <c r="B20" s="326" t="s">
        <v>253</v>
      </c>
      <c r="C20" s="327" t="s">
        <v>268</v>
      </c>
      <c r="D20" s="325" t="s">
        <v>486</v>
      </c>
      <c r="E20" s="332"/>
      <c r="F20" s="103" t="s">
        <v>487</v>
      </c>
    </row>
    <row r="21" spans="1:6" ht="150" x14ac:dyDescent="0.3">
      <c r="A21" s="320" t="s">
        <v>286</v>
      </c>
      <c r="B21" s="104" t="s">
        <v>287</v>
      </c>
      <c r="C21" s="94" t="s">
        <v>488</v>
      </c>
      <c r="D21" s="95" t="s">
        <v>489</v>
      </c>
      <c r="E21" s="330"/>
      <c r="F21" s="100" t="s">
        <v>490</v>
      </c>
    </row>
    <row r="22" spans="1:6" ht="131.25" x14ac:dyDescent="0.3">
      <c r="A22" s="322"/>
      <c r="B22" s="317"/>
      <c r="C22" s="97"/>
      <c r="D22" s="97" t="s">
        <v>491</v>
      </c>
      <c r="E22" s="331"/>
      <c r="F22" s="99" t="s">
        <v>492</v>
      </c>
    </row>
    <row r="23" spans="1:6" ht="131.25" x14ac:dyDescent="0.3">
      <c r="A23" s="322"/>
      <c r="B23" s="317"/>
      <c r="C23" s="97"/>
      <c r="D23" s="97" t="s">
        <v>493</v>
      </c>
      <c r="E23" s="331"/>
      <c r="F23" s="99" t="s">
        <v>494</v>
      </c>
    </row>
    <row r="24" spans="1:6" ht="93.75" x14ac:dyDescent="0.3">
      <c r="A24" s="322"/>
      <c r="B24" s="98" t="s">
        <v>495</v>
      </c>
      <c r="C24" s="96" t="s">
        <v>305</v>
      </c>
      <c r="D24" s="97" t="s">
        <v>616</v>
      </c>
      <c r="E24" s="331"/>
      <c r="F24" s="99" t="s">
        <v>496</v>
      </c>
    </row>
    <row r="25" spans="1:6" ht="112.5" x14ac:dyDescent="0.3">
      <c r="A25" s="322"/>
      <c r="B25" s="317"/>
      <c r="C25" s="96" t="s">
        <v>310</v>
      </c>
      <c r="D25" s="97" t="s">
        <v>497</v>
      </c>
      <c r="E25" s="331"/>
      <c r="F25" s="99" t="s">
        <v>498</v>
      </c>
    </row>
    <row r="26" spans="1:6" ht="112.5" x14ac:dyDescent="0.3">
      <c r="A26" s="322"/>
      <c r="B26" s="317"/>
      <c r="C26" s="97"/>
      <c r="D26" s="97" t="s">
        <v>499</v>
      </c>
      <c r="E26" s="331"/>
      <c r="F26" s="99" t="s">
        <v>500</v>
      </c>
    </row>
    <row r="27" spans="1:6" ht="207" thickBot="1" x14ac:dyDescent="0.35">
      <c r="A27" s="323"/>
      <c r="B27" s="326" t="s">
        <v>501</v>
      </c>
      <c r="C27" s="327" t="s">
        <v>502</v>
      </c>
      <c r="D27" s="325" t="s">
        <v>503</v>
      </c>
      <c r="E27" s="332"/>
      <c r="F27" s="103" t="s">
        <v>504</v>
      </c>
    </row>
    <row r="28" spans="1:6" ht="93.75" x14ac:dyDescent="0.3">
      <c r="A28" s="320" t="s">
        <v>336</v>
      </c>
      <c r="B28" s="104" t="s">
        <v>337</v>
      </c>
      <c r="C28" s="94" t="s">
        <v>338</v>
      </c>
      <c r="D28" s="95" t="s">
        <v>505</v>
      </c>
      <c r="E28" s="330"/>
      <c r="F28" s="100" t="s">
        <v>506</v>
      </c>
    </row>
    <row r="29" spans="1:6" ht="75" x14ac:dyDescent="0.3">
      <c r="A29" s="322"/>
      <c r="B29" s="317"/>
      <c r="C29" s="97"/>
      <c r="D29" s="97" t="s">
        <v>507</v>
      </c>
      <c r="E29" s="331"/>
      <c r="F29" s="99" t="s">
        <v>618</v>
      </c>
    </row>
    <row r="30" spans="1:6" ht="225" x14ac:dyDescent="0.3">
      <c r="A30" s="322"/>
      <c r="B30" s="98" t="s">
        <v>508</v>
      </c>
      <c r="C30" s="96" t="s">
        <v>352</v>
      </c>
      <c r="D30" s="97" t="s">
        <v>509</v>
      </c>
      <c r="E30" s="331"/>
      <c r="F30" s="99" t="s">
        <v>510</v>
      </c>
    </row>
    <row r="31" spans="1:6" ht="150" x14ac:dyDescent="0.3">
      <c r="A31" s="322"/>
      <c r="B31" s="317"/>
      <c r="C31" s="97"/>
      <c r="D31" s="97" t="s">
        <v>511</v>
      </c>
      <c r="E31" s="331"/>
      <c r="F31" s="99" t="s">
        <v>512</v>
      </c>
    </row>
    <row r="32" spans="1:6" ht="112.5" x14ac:dyDescent="0.3">
      <c r="A32" s="322"/>
      <c r="B32" s="317"/>
      <c r="C32" s="96" t="s">
        <v>360</v>
      </c>
      <c r="D32" s="97" t="s">
        <v>619</v>
      </c>
      <c r="E32" s="331"/>
      <c r="F32" s="99" t="s">
        <v>513</v>
      </c>
    </row>
    <row r="33" spans="1:6" ht="131.25" x14ac:dyDescent="0.3">
      <c r="A33" s="322"/>
      <c r="B33" s="98" t="s">
        <v>364</v>
      </c>
      <c r="C33" s="96" t="s">
        <v>514</v>
      </c>
      <c r="D33" s="97" t="s">
        <v>515</v>
      </c>
      <c r="E33" s="331"/>
      <c r="F33" s="99" t="s">
        <v>516</v>
      </c>
    </row>
    <row r="34" spans="1:6" ht="75.75" thickBot="1" x14ac:dyDescent="0.35">
      <c r="A34" s="323"/>
      <c r="B34" s="324"/>
      <c r="C34" s="325"/>
      <c r="D34" s="325" t="s">
        <v>517</v>
      </c>
      <c r="E34" s="332"/>
      <c r="F34" s="103" t="s">
        <v>518</v>
      </c>
    </row>
    <row r="35" spans="1:6" ht="93.75" x14ac:dyDescent="0.3">
      <c r="A35" s="328" t="s">
        <v>384</v>
      </c>
      <c r="B35" s="104" t="s">
        <v>385</v>
      </c>
      <c r="C35" s="94" t="s">
        <v>519</v>
      </c>
      <c r="D35" s="95" t="s">
        <v>520</v>
      </c>
      <c r="E35" s="330"/>
      <c r="F35" s="100" t="s">
        <v>521</v>
      </c>
    </row>
    <row r="36" spans="1:6" ht="131.25" x14ac:dyDescent="0.3">
      <c r="A36" s="322"/>
      <c r="B36" s="317"/>
      <c r="C36" s="96" t="s">
        <v>522</v>
      </c>
      <c r="D36" s="97" t="s">
        <v>523</v>
      </c>
      <c r="E36" s="331"/>
      <c r="F36" s="99" t="s">
        <v>524</v>
      </c>
    </row>
    <row r="37" spans="1:6" ht="75" x14ac:dyDescent="0.3">
      <c r="A37" s="322"/>
      <c r="B37" s="98" t="s">
        <v>525</v>
      </c>
      <c r="C37" s="96" t="s">
        <v>400</v>
      </c>
      <c r="D37" s="97" t="s">
        <v>526</v>
      </c>
      <c r="E37" s="331"/>
      <c r="F37" s="99" t="s">
        <v>527</v>
      </c>
    </row>
    <row r="38" spans="1:6" ht="131.25" x14ac:dyDescent="0.3">
      <c r="A38" s="322"/>
      <c r="B38" s="317"/>
      <c r="C38" s="97"/>
      <c r="D38" s="97" t="s">
        <v>528</v>
      </c>
      <c r="E38" s="331"/>
      <c r="F38" s="99" t="s">
        <v>529</v>
      </c>
    </row>
    <row r="39" spans="1:6" ht="112.5" x14ac:dyDescent="0.3">
      <c r="A39" s="322"/>
      <c r="B39" s="317"/>
      <c r="C39" s="97"/>
      <c r="D39" s="97" t="s">
        <v>530</v>
      </c>
      <c r="E39" s="331"/>
      <c r="F39" s="99" t="s">
        <v>531</v>
      </c>
    </row>
    <row r="40" spans="1:6" ht="207" thickBot="1" x14ac:dyDescent="0.35">
      <c r="A40" s="323"/>
      <c r="B40" s="326" t="s">
        <v>532</v>
      </c>
      <c r="C40" s="327" t="s">
        <v>411</v>
      </c>
      <c r="D40" s="325" t="s">
        <v>533</v>
      </c>
      <c r="E40" s="332"/>
      <c r="F40" s="103" t="s">
        <v>534</v>
      </c>
    </row>
  </sheetData>
  <sheetProtection algorithmName="SHA-512" hashValue="zfBKYw30SfEX7TAEGtGn2SY/DYn9kaVkwTPZ/pnu0Jx6KWxBnYsqFgmiSAZWsv48KSiuXy1B259ZE7t1F3eqEg==" saltValue="usSaQ1pzir4V+Dg0y9qXqg==" spinCount="100000" sheet="1" objects="1" scenarios="1" formatColumns="0"/>
  <mergeCells count="2">
    <mergeCell ref="B1:F1"/>
    <mergeCell ref="B3:F3"/>
  </mergeCells>
  <pageMargins left="0.7" right="0.7" top="0.75" bottom="0.75" header="0.3" footer="0.3"/>
  <pageSetup scale="7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เอกสาร" ma:contentTypeID="0x0101007E5835744281C946A96587CF24A2931C" ma:contentTypeVersion="16" ma:contentTypeDescription="สร้างเอกสารใหม่" ma:contentTypeScope="" ma:versionID="3a2fa5192f724311ff7b25be542297b6">
  <xsd:schema xmlns:xsd="http://www.w3.org/2001/XMLSchema" xmlns:xs="http://www.w3.org/2001/XMLSchema" xmlns:p="http://schemas.microsoft.com/office/2006/metadata/properties" xmlns:ns2="d4535f0d-ccf8-4d74-882d-da0842fba921" xmlns:ns3="d1a0d083-c9ff-4026-878f-77db2d905cc4" targetNamespace="http://schemas.microsoft.com/office/2006/metadata/properties" ma:root="true" ma:fieldsID="5f8f5d3f6b9b3f39d3001cae9a23968d" ns2:_="" ns3:_="">
    <xsd:import namespace="d4535f0d-ccf8-4d74-882d-da0842fba921"/>
    <xsd:import namespace="d1a0d083-c9ff-4026-878f-77db2d905cc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535f0d-ccf8-4d74-882d-da0842fba9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lcf76f155ced4ddcb4097134ff3c332f" ma:index="12" nillable="true" ma:taxonomy="true" ma:internalName="lcf76f155ced4ddcb4097134ff3c332f" ma:taxonomyFieldName="MediaServiceImageTags" ma:displayName="แท็กรูป" ma:readOnly="false" ma:fieldId="{5cf76f15-5ced-4ddc-b409-7134ff3c332f}" ma:taxonomyMulti="true" ma:sspId="ab9d3fb4-cc55-4ee2-b9cc-7dfd193f5ce5"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1a0d083-c9ff-4026-878f-77db2d905cc4"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20e7527d-1db7-46b0-bd45-eb5fa0039196}" ma:internalName="TaxCatchAll" ma:showField="CatchAllData" ma:web="d1a0d083-c9ff-4026-878f-77db2d905cc4">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แชร์กับ"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แชร์พร้อมกับรายละเอียด"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ชนิดเนื้อหา"/>
        <xsd:element ref="dc:title" minOccurs="0" maxOccurs="1" ma:index="4" ma:displayName="ชื่อเรื่อง"/>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4535f0d-ccf8-4d74-882d-da0842fba921">
      <Terms xmlns="http://schemas.microsoft.com/office/infopath/2007/PartnerControls"/>
    </lcf76f155ced4ddcb4097134ff3c332f>
    <TaxCatchAll xmlns="d1a0d083-c9ff-4026-878f-77db2d905cc4" xsi:nil="true"/>
  </documentManagement>
</p:properties>
</file>

<file path=customXml/itemProps1.xml><?xml version="1.0" encoding="utf-8"?>
<ds:datastoreItem xmlns:ds="http://schemas.openxmlformats.org/officeDocument/2006/customXml" ds:itemID="{9BCC399C-8385-4790-99DF-62EF7DF53B3A}"/>
</file>

<file path=customXml/itemProps2.xml><?xml version="1.0" encoding="utf-8"?>
<ds:datastoreItem xmlns:ds="http://schemas.openxmlformats.org/officeDocument/2006/customXml" ds:itemID="{99748A4C-4986-4DFA-897A-70E479980309}">
  <ds:schemaRefs>
    <ds:schemaRef ds:uri="http://schemas.microsoft.com/sharepoint/v3/contenttype/forms"/>
  </ds:schemaRefs>
</ds:datastoreItem>
</file>

<file path=customXml/itemProps3.xml><?xml version="1.0" encoding="utf-8"?>
<ds:datastoreItem xmlns:ds="http://schemas.openxmlformats.org/officeDocument/2006/customXml" ds:itemID="{6AB24C40-E630-4EF1-B546-E91647EE2266}">
  <ds:schemaRefs>
    <ds:schemaRef ds:uri="http://schemas.microsoft.com/office/2006/documentManagement/types"/>
    <ds:schemaRef ds:uri="http://purl.org/dc/terms/"/>
    <ds:schemaRef ds:uri="http://www.w3.org/XML/1998/namespace"/>
    <ds:schemaRef ds:uri="http://purl.org/dc/dcmitype/"/>
    <ds:schemaRef ds:uri="d1a0d083-c9ff-4026-878f-77db2d905cc4"/>
    <ds:schemaRef ds:uri="d4535f0d-ccf8-4d74-882d-da0842fba921"/>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10</vt:i4>
      </vt:variant>
      <vt:variant>
        <vt:lpstr>ช่วงที่มีชื่อ</vt:lpstr>
      </vt:variant>
      <vt:variant>
        <vt:i4>8</vt:i4>
      </vt:variant>
    </vt:vector>
  </HeadingPairs>
  <TitlesOfParts>
    <vt:vector size="18" baseType="lpstr">
      <vt:lpstr>คำแนะนำการใช้งาน</vt:lpstr>
      <vt:lpstr>หมวด 1 </vt:lpstr>
      <vt:lpstr>หมวด 2</vt:lpstr>
      <vt:lpstr>หมวด 3</vt:lpstr>
      <vt:lpstr>หมวด 4</vt:lpstr>
      <vt:lpstr>หมวด 5</vt:lpstr>
      <vt:lpstr>หมวด 6</vt:lpstr>
      <vt:lpstr>กราฟสรุปผลการประเมิน</vt:lpstr>
      <vt:lpstr>เอกสารหลักฐาน</vt:lpstr>
      <vt:lpstr>ตัววัดหมวด7และคำนวณคะแนน</vt:lpstr>
      <vt:lpstr>กราฟสรุปผลการประเมิน!Print_Area</vt:lpstr>
      <vt:lpstr>คำแนะนำการใช้งาน!Print_Area</vt:lpstr>
      <vt:lpstr>'หมวด 1 '!Print_Area</vt:lpstr>
      <vt:lpstr>'หมวด 2'!Print_Area</vt:lpstr>
      <vt:lpstr>'หมวด 3'!Print_Area</vt:lpstr>
      <vt:lpstr>'หมวด 4'!Print_Area</vt:lpstr>
      <vt:lpstr>'หมวด 5'!Print_Area</vt:lpstr>
      <vt:lpstr>'หมวด 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Home</dc:creator>
  <cp:keywords/>
  <dc:description/>
  <cp:lastModifiedBy>Sabadee Wor</cp:lastModifiedBy>
  <cp:revision/>
  <dcterms:created xsi:type="dcterms:W3CDTF">2024-03-21T07:55:33Z</dcterms:created>
  <dcterms:modified xsi:type="dcterms:W3CDTF">2025-05-01T03:50:31Z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0x0101007E5835744281C946A96587CF24A2931C</vt:lpwstr>
  </property>
  <property fmtid="{D5CDD505-2E9C-101B-9397-08002B2CF9AE}" pid="3" name="MediaServiceImageTags">
    <vt:lpwstr/>
  </property>
</Properties>
</file>